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4" l="1"/>
  <c r="A16" i="4"/>
  <c r="A17" i="4"/>
  <c r="G38" i="4" l="1"/>
  <c r="F23" i="4" l="1"/>
  <c r="F20" i="4"/>
  <c r="F17" i="4"/>
  <c r="F15" i="4"/>
  <c r="F9" i="4"/>
  <c r="F8" i="4"/>
  <c r="F6" i="4"/>
  <c r="G34" i="4" l="1"/>
  <c r="F34" i="4"/>
  <c r="G15" i="4" l="1"/>
  <c r="H21" i="4"/>
  <c r="H14" i="4"/>
  <c r="H10" i="4"/>
  <c r="H11" i="4"/>
  <c r="F15" i="3"/>
  <c r="F10" i="3"/>
  <c r="F8" i="3"/>
  <c r="F7" i="3"/>
  <c r="F5" i="3"/>
  <c r="A6" i="3" l="1"/>
  <c r="A7" i="3" s="1"/>
  <c r="A8" i="3" s="1"/>
  <c r="D30" i="2"/>
  <c r="A9" i="3" l="1"/>
  <c r="A10" i="3" s="1"/>
  <c r="A11" i="3" s="1"/>
  <c r="A12" i="3" s="1"/>
  <c r="A13" i="3" s="1"/>
  <c r="A14" i="3" s="1"/>
  <c r="A15" i="3" s="1"/>
  <c r="A16" i="3" s="1"/>
  <c r="A17" i="3" s="1"/>
  <c r="H26" i="4" l="1"/>
  <c r="F38" i="4"/>
  <c r="G36" i="4"/>
  <c r="F36" i="4"/>
  <c r="H29" i="4"/>
  <c r="G35" i="4"/>
  <c r="F35" i="4"/>
  <c r="F31" i="4"/>
  <c r="G28" i="4"/>
  <c r="F28" i="4"/>
  <c r="G27" i="4"/>
  <c r="F27" i="4"/>
  <c r="G23" i="4"/>
  <c r="F13" i="4"/>
  <c r="G8" i="4"/>
  <c r="G6" i="4"/>
  <c r="G42" i="4" s="1"/>
  <c r="G11" i="3" l="1"/>
  <c r="F11" i="3"/>
  <c r="F9" i="3" l="1"/>
  <c r="G10" i="3"/>
  <c r="C30" i="2"/>
  <c r="G12" i="3" l="1"/>
  <c r="F12" i="3"/>
  <c r="H5" i="4" l="1"/>
  <c r="A6" i="4"/>
  <c r="A7" i="4" s="1"/>
  <c r="A8" i="4" s="1"/>
  <c r="A9" i="4" s="1"/>
  <c r="H32" i="4"/>
  <c r="H30" i="4"/>
  <c r="H23" i="4"/>
  <c r="F12" i="4"/>
  <c r="F42" i="4" s="1"/>
  <c r="H9" i="4"/>
  <c r="H8" i="4"/>
  <c r="H25" i="4"/>
  <c r="H34" i="4"/>
  <c r="H33" i="4"/>
  <c r="H17" i="4"/>
  <c r="H22" i="4"/>
  <c r="H15" i="4"/>
  <c r="H18" i="4"/>
  <c r="H7" i="4"/>
  <c r="H13" i="4"/>
  <c r="H19" i="4"/>
  <c r="H20" i="4"/>
  <c r="H24" i="4"/>
  <c r="H27" i="4"/>
  <c r="H28" i="4"/>
  <c r="H31" i="4"/>
  <c r="H35" i="4"/>
  <c r="H36" i="4"/>
  <c r="H37" i="4"/>
  <c r="H38" i="4"/>
  <c r="H6" i="4"/>
  <c r="H12" i="4" l="1"/>
  <c r="A10" i="4" l="1"/>
  <c r="A11" i="4" s="1"/>
  <c r="A12" i="4" s="1"/>
  <c r="A13" i="4" s="1"/>
  <c r="A14" i="4" l="1"/>
  <c r="A15" i="4" s="1"/>
  <c r="A18" i="4" s="1"/>
  <c r="A19" i="4" s="1"/>
  <c r="A20" i="4" s="1"/>
  <c r="F22" i="2"/>
  <c r="A21" i="4" l="1"/>
  <c r="A22" i="4" s="1"/>
  <c r="A23" i="4" s="1"/>
  <c r="A24" i="4" s="1"/>
  <c r="A25" i="4" s="1"/>
  <c r="A26" i="4" l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</calcChain>
</file>

<file path=xl/sharedStrings.xml><?xml version="1.0" encoding="utf-8"?>
<sst xmlns="http://schemas.openxmlformats.org/spreadsheetml/2006/main" count="236" uniqueCount="159">
  <si>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</si>
  <si>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</si>
  <si>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</si>
  <si>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</si>
  <si>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</si>
  <si>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</si>
  <si>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</si>
  <si>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</si>
  <si>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</si>
  <si>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</si>
  <si>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</si>
  <si>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</si>
  <si>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</si>
  <si>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</si>
  <si>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</si>
  <si>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</si>
  <si>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</si>
  <si>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</si>
  <si>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</si>
  <si>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</si>
  <si>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</si>
  <si>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</si>
  <si>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</si>
  <si>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</si>
  <si>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</si>
  <si>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</si>
  <si>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</si>
  <si>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</si>
  <si>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</si>
  <si>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</si>
  <si>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</si>
  <si>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</si>
  <si>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</si>
  <si>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</si>
  <si>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</si>
  <si>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</si>
  <si>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</si>
  <si>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</si>
  <si>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</si>
  <si>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</si>
  <si>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</si>
  <si>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</si>
  <si>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</si>
  <si>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</si>
  <si>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</si>
  <si>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</si>
  <si>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</si>
  <si>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</si>
  <si>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</si>
  <si>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</si>
  <si>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</si>
  <si>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</si>
  <si>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</si>
  <si>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</si>
  <si>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</si>
  <si>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26.40.42.120</t>
  </si>
  <si>
    <t>Насосы центробежные подачи жидкостей прочие; насосы прочие</t>
  </si>
  <si>
    <t>28.13.14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</si>
  <si>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</si>
  <si>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</si>
  <si>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17.12.</t>
  </si>
  <si>
    <t xml:space="preserve">25.73.40 </t>
  </si>
  <si>
    <t>Инструменты рабочие сменные для станков или для ручного инструмента (с механическим приводом или без него)</t>
  </si>
  <si>
    <t>26.30.11.110</t>
  </si>
  <si>
    <t>Средства связи, выполняющие функцию систем коммутации</t>
  </si>
  <si>
    <t>26.20.15</t>
  </si>
  <si>
    <t>Машины вычислительные электронные цифровые прочие, содержащие или не содержащие в одном корпусе одно или два из следующих устройств для автоматической обработки данных: запоминающие устройства, устройства ввода, устройства вывода</t>
  </si>
  <si>
    <t>26.20.16</t>
  </si>
  <si>
    <t>Устройства ввода или вывода, содержащие или не содержащие в одном корпусе запоминающие устройства</t>
  </si>
  <si>
    <t>26.30.6</t>
  </si>
  <si>
    <t>Части устройств охранной или пожарной сигнализации и аналогичной аппаратуры</t>
  </si>
  <si>
    <t>26.40</t>
  </si>
  <si>
    <t>Техника бытовая электронная</t>
  </si>
  <si>
    <t>50</t>
  </si>
  <si>
    <t>27.12.1</t>
  </si>
  <si>
    <t>Устройства для коммутации или защиты электрических цепей на напряжение более 1 кВ</t>
  </si>
  <si>
    <t>27.32.</t>
  </si>
  <si>
    <t>28.23</t>
  </si>
  <si>
    <t>75</t>
  </si>
  <si>
    <t>31.01.12.</t>
  </si>
  <si>
    <t>Мебель деревянная для офисов</t>
  </si>
  <si>
    <t>31.09.12</t>
  </si>
  <si>
    <t>Мебель деревянная для спальни, столовой и гостиной</t>
  </si>
  <si>
    <t>31.09.13</t>
  </si>
  <si>
    <t>Мебель деревянная, не включенная в другие группировки</t>
  </si>
  <si>
    <t>31.09.14.110</t>
  </si>
  <si>
    <t>Мебель из пластмассовых материалов</t>
  </si>
  <si>
    <t>Машины офисные и оборудование, кроме компьютеров и периферийного оборудования</t>
  </si>
  <si>
    <t>26.30.5</t>
  </si>
  <si>
    <t>Устройства охранной или пожарной сигнализации и аналогичная аппаратура</t>
  </si>
  <si>
    <t>26.40.51.000</t>
  </si>
  <si>
    <t>Части и принадлежности звукового и видеооборудования</t>
  </si>
  <si>
    <t>26.30.22</t>
  </si>
  <si>
    <t>Аппараты телефонные для сотовых сетей связи или для прочих беспроводных сетей</t>
  </si>
  <si>
    <r>
      <t xml:space="preserve"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</t>
    </r>
    <r>
      <rPr>
        <u/>
        <sz val="11"/>
        <color theme="1"/>
        <rFont val="Times New Roman"/>
        <family val="1"/>
        <charset val="204"/>
      </rPr>
      <t>январь-декабрь 2021 года</t>
    </r>
  </si>
  <si>
    <r>
      <t xml:space="preserve">о договорах, заключенных в </t>
    </r>
    <r>
      <rPr>
        <b/>
        <sz val="11"/>
        <color theme="1"/>
        <rFont val="Times New Roman"/>
        <family val="1"/>
        <charset val="204"/>
      </rPr>
      <t>декабре 2021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</si>
  <si>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28.25.14.110</t>
  </si>
  <si>
    <t>Оборудование и аппараты для фильтрования, обеззараживания и (или) очистки воздуха</t>
  </si>
  <si>
    <t>27.20.22.000</t>
  </si>
  <si>
    <t>Аккумуляторы свинцовые, кроме используемых для запуска поршневых двигателей</t>
  </si>
  <si>
    <t>26.12.30</t>
  </si>
  <si>
    <t>Карты со встроенными интегральными схемами (смарт-карты)</t>
  </si>
  <si>
    <t>26.20.11</t>
  </si>
  <si>
    <t>Компьютеры портативные массой не более 10 кг, такие как ноутбуки, планшетные компьютеры, карманные компьютеры, в том числе совмещающие функции мобильного телефонного аппарата, электронные записные книжки и аналогичная компьютерная техника</t>
  </si>
  <si>
    <t>27.11.1</t>
  </si>
  <si>
    <t>Электродвигатели мощностью не более 37,5 Вт; электродвигатели постоянного тока прочие; генераторы постоянного тока</t>
  </si>
  <si>
    <t>28.22.16.110</t>
  </si>
  <si>
    <t>Лифты</t>
  </si>
  <si>
    <t>28.24.1</t>
  </si>
  <si>
    <t>15.20.11</t>
  </si>
  <si>
    <t>Обувь водонепроницаемая на подошве и с верхом из резины или пластмассы, кроме обуви с защитным металлическим подноском</t>
  </si>
  <si>
    <t xml:space="preserve">Инструменты ручные электрические; инструменты ручные прочие с механизированным приводом </t>
  </si>
  <si>
    <t>Доработка информационной системы</t>
  </si>
  <si>
    <t>Доработка ПО</t>
  </si>
  <si>
    <t>Оказание услуг страхования имущества</t>
  </si>
  <si>
    <t>Оказание консультационных услуг</t>
  </si>
  <si>
    <t>Разработка ПО</t>
  </si>
  <si>
    <t>Поставка лицензии</t>
  </si>
  <si>
    <t>Выполнение работ по ремонту здания</t>
  </si>
  <si>
    <t>Поставка бланков транспортных карт</t>
  </si>
  <si>
    <t>Поставка ПО</t>
  </si>
  <si>
    <t>Поставка NFC ридеров</t>
  </si>
  <si>
    <t>Поставка бланков для банковских карт</t>
  </si>
  <si>
    <t>Поставка машины офисной</t>
  </si>
  <si>
    <t>31.01.12</t>
  </si>
  <si>
    <t>Машины офисные и оборудование, кроме компьютеров и периферийного оборудования
(картриджи)</t>
  </si>
  <si>
    <t>Телефоны головные, наушники и комбинированные устройства, состоящие из микрофона и громкоговорителя (колонки)</t>
  </si>
  <si>
    <t>27.20.23.130</t>
  </si>
  <si>
    <t>Батареи аккумуляторные литий-ионные</t>
  </si>
  <si>
    <t>51435138944210001210000</t>
  </si>
  <si>
    <t>51435138944210001220000</t>
  </si>
  <si>
    <t>51435138944210001230000</t>
  </si>
  <si>
    <t>51435138944210001240000</t>
  </si>
  <si>
    <t>51435138944210001250000</t>
  </si>
  <si>
    <t>51435138944210001260000</t>
  </si>
  <si>
    <t>51435138944210001270000</t>
  </si>
  <si>
    <t>51435138944210001290000</t>
  </si>
  <si>
    <t>51435138944210001280000</t>
  </si>
  <si>
    <t>51435138944210001300000</t>
  </si>
  <si>
    <t>51435138944210001310000</t>
  </si>
  <si>
    <t>51435138944210001320000</t>
  </si>
  <si>
    <t>51435138944210001330000</t>
  </si>
  <si>
    <t>51435138944210001340000</t>
  </si>
  <si>
    <t>51435138944210001350000</t>
  </si>
  <si>
    <t>51435138944210001360000</t>
  </si>
  <si>
    <t>51435138944210001370000</t>
  </si>
  <si>
    <t>51435138944210001380000</t>
  </si>
  <si>
    <t>26.20.2</t>
  </si>
  <si>
    <t>Устройства запоминающие и прочие устройства хранения данных</t>
  </si>
  <si>
    <t>51435138944210001170000</t>
  </si>
  <si>
    <t>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
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
Договор заключен по результатам закупки, сведения о которой не подлежат размещению в ЕИС в соответствии с частью 15 статьи 4 223-ФЗ</t>
  </si>
  <si>
    <t>26.20.12</t>
  </si>
  <si>
    <t>Терминалы кассовые, банкоматы и аналогичное оборудование, подключаемое к компьютеру или сети передачи данных</t>
  </si>
  <si>
    <t>51435138944210000380000
51435138944210001030000
51435138944210000930000</t>
  </si>
  <si>
    <t>51435138944210000760000
51435138944210000270000
51435138944210000460000
51435138944210000420000
51435138944210000440000
51435138944210000680000
51435138944210000310000
51435138944210000260000
51435138944210000030000
51435138944210000370000
51435138944210000290000
51435138944210000550000
51435138944210000620000
51435138944210000490000
51435138944210000810000
51435138944210000690000
51435138944210000660000
51435138944210000940000
51435138944210001000000
51435138944210000860000
Договор заключен по результатам закупки, сведения о которой не подлежат размещению в ЕИС в соответствии с частью 15 статьи 4 223-ФЗ</t>
  </si>
  <si>
    <t>Телефоны головные, наушники и комбинированные устройства, состоящие из микрофона и громкоговорителя</t>
  </si>
  <si>
    <t>Договор заключен по результатам закупки, сведения о которой не подлежат размещению в ЕИС в соответствии с частью 15 статьи 4 223-ФЗ
Договор заключен по результатам закупки, 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ЕИС
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</si>
  <si>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26.30.11.120</t>
  </si>
  <si>
    <t>Средства связи, выполняющие функцию цифровых транспортных систем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</si>
</sst>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0" borderId="0" xfId="0" applyFont="1"/>
    <xf numFmtId="0" fontId="2" fillId="0" borderId="0" xfId="0" applyFont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2" sqref="A2:F2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40" t="s">
        <v>0</v>
      </c>
      <c r="B1" s="40"/>
      <c r="C1" s="40"/>
      <c r="D1" s="40"/>
      <c r="E1" s="40"/>
      <c r="F1" s="40"/>
      <c r="G1" s="1"/>
      <c r="H1" s="1"/>
      <c r="I1" s="1"/>
    </row>
    <row r="2" spans="1:9" ht="33" customHeight="1" x14ac:dyDescent="0.25">
      <c r="A2" s="32" t="s">
        <v>95</v>
      </c>
      <c r="B2" s="32"/>
      <c r="C2" s="32"/>
      <c r="D2" s="32"/>
      <c r="E2" s="32"/>
      <c r="F2" s="32"/>
      <c r="G2" s="1"/>
      <c r="H2" s="1"/>
      <c r="I2" s="1"/>
    </row>
    <row r="3" spans="1:9" x14ac:dyDescent="0.25">
      <c r="A3" s="8"/>
      <c r="B3" s="8"/>
      <c r="C3" s="8"/>
      <c r="D3" s="8"/>
      <c r="E3" s="8"/>
      <c r="F3" s="8"/>
      <c r="G3" s="2"/>
      <c r="H3" s="2"/>
      <c r="I3" s="2"/>
    </row>
    <row r="4" spans="1:9" x14ac:dyDescent="0.25">
      <c r="A4" s="40" t="s">
        <v>1</v>
      </c>
      <c r="B4" s="40"/>
      <c r="C4" s="40"/>
      <c r="D4" s="40"/>
      <c r="E4" s="40"/>
      <c r="F4" s="40"/>
      <c r="G4" s="1"/>
      <c r="H4" s="1"/>
      <c r="I4" s="1"/>
    </row>
    <row r="5" spans="1:9" x14ac:dyDescent="0.25">
      <c r="A5" s="8"/>
      <c r="B5" s="8"/>
      <c r="C5" s="8"/>
      <c r="D5" s="8"/>
      <c r="E5" s="8"/>
      <c r="F5" s="8"/>
      <c r="G5" s="2"/>
      <c r="H5" s="2"/>
      <c r="I5" s="2"/>
    </row>
    <row r="6" spans="1:9" x14ac:dyDescent="0.25">
      <c r="A6" s="9"/>
      <c r="B6" s="9"/>
      <c r="C6" s="9"/>
      <c r="D6" s="9"/>
      <c r="E6" s="10"/>
      <c r="F6" s="3" t="s">
        <v>2</v>
      </c>
      <c r="G6" s="2"/>
      <c r="H6" s="2"/>
      <c r="I6" s="2"/>
    </row>
    <row r="7" spans="1:9" ht="63" customHeight="1" x14ac:dyDescent="0.25">
      <c r="A7" s="32" t="s">
        <v>3</v>
      </c>
      <c r="B7" s="32"/>
      <c r="C7" s="34" t="s">
        <v>28</v>
      </c>
      <c r="D7" s="34"/>
      <c r="E7" s="10" t="s">
        <v>4</v>
      </c>
      <c r="F7" s="3">
        <v>1435138944</v>
      </c>
      <c r="G7" s="2"/>
      <c r="H7" s="2"/>
      <c r="I7" s="2"/>
    </row>
    <row r="8" spans="1:9" x14ac:dyDescent="0.25">
      <c r="A8" s="32"/>
      <c r="B8" s="32"/>
      <c r="C8" s="33"/>
      <c r="D8" s="33"/>
      <c r="E8" s="10" t="s">
        <v>5</v>
      </c>
      <c r="F8" s="3">
        <v>143501001</v>
      </c>
      <c r="G8" s="2"/>
      <c r="H8" s="2"/>
      <c r="I8" s="2"/>
    </row>
    <row r="9" spans="1:9" ht="48" customHeight="1" x14ac:dyDescent="0.25">
      <c r="A9" s="32" t="s">
        <v>6</v>
      </c>
      <c r="B9" s="32"/>
      <c r="C9" s="35" t="s">
        <v>29</v>
      </c>
      <c r="D9" s="35"/>
      <c r="E9" s="10" t="s">
        <v>7</v>
      </c>
      <c r="F9" s="3">
        <v>12267</v>
      </c>
      <c r="G9" s="2"/>
      <c r="H9" s="2"/>
      <c r="I9" s="2"/>
    </row>
    <row r="10" spans="1:9" ht="69.75" customHeight="1" x14ac:dyDescent="0.25">
      <c r="A10" s="32" t="s">
        <v>8</v>
      </c>
      <c r="B10" s="32"/>
      <c r="C10" s="33" t="s">
        <v>30</v>
      </c>
      <c r="D10" s="33"/>
      <c r="E10" s="10" t="s">
        <v>9</v>
      </c>
      <c r="F10" s="3">
        <v>42</v>
      </c>
      <c r="G10" s="2"/>
      <c r="H10" s="2"/>
      <c r="I10" s="2"/>
    </row>
    <row r="11" spans="1:9" ht="31.5" customHeight="1" x14ac:dyDescent="0.25">
      <c r="A11" s="32" t="s">
        <v>10</v>
      </c>
      <c r="B11" s="32"/>
      <c r="C11" s="36" t="s">
        <v>31</v>
      </c>
      <c r="D11" s="36"/>
      <c r="E11" s="34" t="s">
        <v>11</v>
      </c>
      <c r="F11" s="39">
        <v>98701000001</v>
      </c>
      <c r="G11" s="2"/>
      <c r="H11" s="2"/>
      <c r="I11" s="2"/>
    </row>
    <row r="12" spans="1:9" ht="15.75" customHeight="1" x14ac:dyDescent="0.25">
      <c r="A12" s="32"/>
      <c r="B12" s="32"/>
      <c r="C12" s="37"/>
      <c r="D12" s="37"/>
      <c r="E12" s="34"/>
      <c r="F12" s="39"/>
      <c r="G12" s="2"/>
      <c r="H12" s="2"/>
      <c r="I12" s="2"/>
    </row>
    <row r="13" spans="1:9" ht="15.75" customHeight="1" x14ac:dyDescent="0.25">
      <c r="A13" s="32"/>
      <c r="B13" s="32"/>
      <c r="C13" s="38"/>
      <c r="D13" s="38"/>
      <c r="E13" s="34"/>
      <c r="F13" s="39"/>
      <c r="G13" s="2"/>
      <c r="H13" s="2"/>
      <c r="I13" s="2"/>
    </row>
    <row r="14" spans="1:9" x14ac:dyDescent="0.25">
      <c r="A14" s="32" t="s">
        <v>12</v>
      </c>
      <c r="B14" s="32"/>
      <c r="C14" s="35" t="s">
        <v>13</v>
      </c>
      <c r="D14" s="35"/>
      <c r="E14" s="10"/>
      <c r="F14" s="39"/>
      <c r="G14" s="2"/>
      <c r="H14" s="2"/>
      <c r="I14" s="2"/>
    </row>
    <row r="15" spans="1:9" ht="47.25" customHeight="1" x14ac:dyDescent="0.25">
      <c r="A15" s="32"/>
      <c r="B15" s="32"/>
      <c r="C15" s="32" t="s">
        <v>14</v>
      </c>
      <c r="D15" s="32"/>
      <c r="E15" s="10"/>
      <c r="F15" s="39"/>
      <c r="G15" s="2"/>
      <c r="H15" s="2"/>
      <c r="I15" s="2"/>
    </row>
    <row r="16" spans="1:9" x14ac:dyDescent="0.25">
      <c r="A16" s="32" t="s">
        <v>15</v>
      </c>
      <c r="B16" s="32"/>
      <c r="C16" s="33" t="s">
        <v>16</v>
      </c>
      <c r="D16" s="33"/>
      <c r="E16" s="10" t="s">
        <v>17</v>
      </c>
      <c r="F16" s="3">
        <v>383</v>
      </c>
      <c r="G16" s="2"/>
      <c r="H16" s="2"/>
      <c r="I16" s="2"/>
    </row>
  </sheetData>
  <mergeCells count="20">
    <mergeCell ref="F14:F15"/>
    <mergeCell ref="A11:B13"/>
    <mergeCell ref="A4:F4"/>
    <mergeCell ref="A1:F1"/>
    <mergeCell ref="A2:F2"/>
    <mergeCell ref="E11:E13"/>
    <mergeCell ref="F11:F13"/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90" zoomScaleNormal="90" workbookViewId="0">
      <pane xSplit="1" ySplit="3" topLeftCell="B19" activePane="bottomRight" state="frozen"/>
      <selection pane="topRight" activeCell="B1" sqref="B1"/>
      <selection pane="bottomLeft" activeCell="A4" sqref="A4"/>
      <selection pane="bottomRight" activeCell="E29" sqref="E29"/>
    </sheetView>
  </sheetViews>
  <sheetFormatPr defaultRowHeight="15" x14ac:dyDescent="0.25"/>
  <cols>
    <col min="1" max="1" width="7.140625" customWidth="1"/>
    <col min="2" max="2" width="47.42578125" customWidth="1"/>
    <col min="3" max="3" width="13.28515625" customWidth="1"/>
    <col min="4" max="4" width="25.140625" customWidth="1"/>
    <col min="5" max="5" width="27.85546875" customWidth="1"/>
    <col min="6" max="6" width="17" customWidth="1"/>
  </cols>
  <sheetData>
    <row r="1" spans="1:6" ht="51" customHeight="1" x14ac:dyDescent="0.25">
      <c r="A1" s="32" t="s">
        <v>47</v>
      </c>
      <c r="B1" s="32"/>
      <c r="C1" s="32"/>
      <c r="D1" s="32"/>
      <c r="E1" s="32"/>
      <c r="F1" s="32"/>
    </row>
    <row r="2" spans="1:6" x14ac:dyDescent="0.25">
      <c r="A2" s="6"/>
      <c r="B2" s="6"/>
      <c r="C2" s="6"/>
      <c r="D2" s="6"/>
    </row>
    <row r="3" spans="1:6" ht="81" customHeight="1" x14ac:dyDescent="0.25">
      <c r="A3" s="3" t="s">
        <v>43</v>
      </c>
      <c r="B3" s="3" t="s">
        <v>44</v>
      </c>
      <c r="C3" s="3" t="s">
        <v>45</v>
      </c>
      <c r="D3" s="3" t="s">
        <v>48</v>
      </c>
      <c r="E3" s="13" t="s">
        <v>46</v>
      </c>
      <c r="F3" s="13" t="s">
        <v>49</v>
      </c>
    </row>
    <row r="4" spans="1:6" x14ac:dyDescent="0.25">
      <c r="A4" s="13">
        <v>1</v>
      </c>
      <c r="B4" s="23" t="s">
        <v>112</v>
      </c>
      <c r="C4" s="13">
        <v>220</v>
      </c>
      <c r="D4" s="15" t="s">
        <v>129</v>
      </c>
      <c r="E4" s="25">
        <v>44537</v>
      </c>
      <c r="F4" s="17">
        <v>2952000</v>
      </c>
    </row>
    <row r="5" spans="1:6" x14ac:dyDescent="0.25">
      <c r="A5" s="13">
        <v>2</v>
      </c>
      <c r="B5" s="23" t="s">
        <v>113</v>
      </c>
      <c r="C5" s="13">
        <v>220</v>
      </c>
      <c r="D5" s="15" t="s">
        <v>130</v>
      </c>
      <c r="E5" s="26">
        <v>44538</v>
      </c>
      <c r="F5" s="17">
        <v>1212500</v>
      </c>
    </row>
    <row r="6" spans="1:6" x14ac:dyDescent="0.25">
      <c r="A6" s="13">
        <v>3</v>
      </c>
      <c r="B6" s="23" t="s">
        <v>114</v>
      </c>
      <c r="C6" s="13">
        <v>220</v>
      </c>
      <c r="D6" s="15" t="s">
        <v>131</v>
      </c>
      <c r="E6" s="25">
        <v>44537</v>
      </c>
      <c r="F6" s="17">
        <v>684960</v>
      </c>
    </row>
    <row r="7" spans="1:6" x14ac:dyDescent="0.25">
      <c r="A7" s="13">
        <v>4</v>
      </c>
      <c r="B7" s="23" t="s">
        <v>114</v>
      </c>
      <c r="C7" s="13">
        <v>220</v>
      </c>
      <c r="D7" s="15" t="s">
        <v>132</v>
      </c>
      <c r="E7" s="25">
        <v>44539</v>
      </c>
      <c r="F7" s="17">
        <v>1258000</v>
      </c>
    </row>
    <row r="8" spans="1:6" x14ac:dyDescent="0.25">
      <c r="A8" s="13">
        <v>5</v>
      </c>
      <c r="B8" s="23" t="s">
        <v>115</v>
      </c>
      <c r="C8" s="13">
        <v>220</v>
      </c>
      <c r="D8" s="15" t="s">
        <v>133</v>
      </c>
      <c r="E8" s="25">
        <v>44539</v>
      </c>
      <c r="F8" s="17">
        <v>5415200</v>
      </c>
    </row>
    <row r="9" spans="1:6" x14ac:dyDescent="0.25">
      <c r="A9" s="13">
        <v>6</v>
      </c>
      <c r="B9" s="23" t="s">
        <v>116</v>
      </c>
      <c r="C9" s="13">
        <v>220</v>
      </c>
      <c r="D9" s="15" t="s">
        <v>134</v>
      </c>
      <c r="E9" s="25">
        <v>44537</v>
      </c>
      <c r="F9" s="17">
        <v>3540000</v>
      </c>
    </row>
    <row r="10" spans="1:6" ht="13.5" customHeight="1" x14ac:dyDescent="0.25">
      <c r="A10" s="13">
        <v>7</v>
      </c>
      <c r="B10" s="23" t="s">
        <v>117</v>
      </c>
      <c r="C10" s="13">
        <v>220</v>
      </c>
      <c r="D10" s="15" t="s">
        <v>135</v>
      </c>
      <c r="E10" s="25">
        <v>44537</v>
      </c>
      <c r="F10" s="17">
        <v>2700000</v>
      </c>
    </row>
    <row r="11" spans="1:6" x14ac:dyDescent="0.25">
      <c r="A11" s="13">
        <v>8</v>
      </c>
      <c r="B11" s="23" t="s">
        <v>118</v>
      </c>
      <c r="C11" s="13">
        <v>130</v>
      </c>
      <c r="D11" s="15" t="s">
        <v>136</v>
      </c>
      <c r="E11" s="25">
        <v>44544</v>
      </c>
      <c r="F11" s="17">
        <v>5580595.2000000002</v>
      </c>
    </row>
    <row r="12" spans="1:6" x14ac:dyDescent="0.25">
      <c r="A12" s="13">
        <v>9</v>
      </c>
      <c r="B12" s="23" t="s">
        <v>119</v>
      </c>
      <c r="C12" s="13">
        <v>130</v>
      </c>
      <c r="D12" s="15" t="s">
        <v>137</v>
      </c>
      <c r="E12" s="25">
        <v>44544</v>
      </c>
      <c r="F12" s="17">
        <v>275000</v>
      </c>
    </row>
    <row r="13" spans="1:6" x14ac:dyDescent="0.25">
      <c r="A13" s="13">
        <v>10</v>
      </c>
      <c r="B13" s="23" t="s">
        <v>117</v>
      </c>
      <c r="C13" s="13">
        <v>220</v>
      </c>
      <c r="D13" s="15" t="s">
        <v>138</v>
      </c>
      <c r="E13" s="25">
        <v>44540</v>
      </c>
      <c r="F13" s="17">
        <v>720900</v>
      </c>
    </row>
    <row r="14" spans="1:6" x14ac:dyDescent="0.25">
      <c r="A14" s="13">
        <v>11</v>
      </c>
      <c r="B14" s="23" t="s">
        <v>114</v>
      </c>
      <c r="C14" s="13">
        <v>220</v>
      </c>
      <c r="D14" s="15" t="s">
        <v>139</v>
      </c>
      <c r="E14" s="25">
        <v>44550</v>
      </c>
      <c r="F14" s="17">
        <v>860067.47</v>
      </c>
    </row>
    <row r="15" spans="1:6" x14ac:dyDescent="0.25">
      <c r="A15" s="13">
        <v>12</v>
      </c>
      <c r="B15" s="23" t="s">
        <v>120</v>
      </c>
      <c r="C15" s="13">
        <v>130</v>
      </c>
      <c r="D15" s="15" t="s">
        <v>140</v>
      </c>
      <c r="E15" s="25">
        <v>44557</v>
      </c>
      <c r="F15" s="17">
        <v>850942.65</v>
      </c>
    </row>
    <row r="16" spans="1:6" x14ac:dyDescent="0.25">
      <c r="A16" s="13">
        <v>13</v>
      </c>
      <c r="B16" s="23" t="s">
        <v>120</v>
      </c>
      <c r="C16" s="13">
        <v>210</v>
      </c>
      <c r="D16" s="15" t="s">
        <v>141</v>
      </c>
      <c r="E16" s="25">
        <v>44557</v>
      </c>
      <c r="F16" s="17">
        <v>30000000</v>
      </c>
    </row>
    <row r="17" spans="1:6" x14ac:dyDescent="0.25">
      <c r="A17" s="13">
        <v>14</v>
      </c>
      <c r="B17" s="23" t="s">
        <v>117</v>
      </c>
      <c r="C17" s="13">
        <v>130</v>
      </c>
      <c r="D17" s="15" t="s">
        <v>142</v>
      </c>
      <c r="E17" s="25">
        <v>44558</v>
      </c>
      <c r="F17" s="17">
        <v>2431714.7599999998</v>
      </c>
    </row>
    <row r="18" spans="1:6" x14ac:dyDescent="0.25">
      <c r="A18" s="13">
        <v>15</v>
      </c>
      <c r="B18" s="23" t="s">
        <v>121</v>
      </c>
      <c r="C18" s="13">
        <v>130</v>
      </c>
      <c r="D18" s="15" t="s">
        <v>143</v>
      </c>
      <c r="E18" s="25">
        <v>44558</v>
      </c>
      <c r="F18" s="17">
        <v>5029486.83</v>
      </c>
    </row>
    <row r="19" spans="1:6" x14ac:dyDescent="0.25">
      <c r="A19" s="13">
        <v>16</v>
      </c>
      <c r="B19" s="23" t="s">
        <v>122</v>
      </c>
      <c r="C19" s="13">
        <v>220</v>
      </c>
      <c r="D19" s="15" t="s">
        <v>144</v>
      </c>
      <c r="E19" s="25">
        <v>44557</v>
      </c>
      <c r="F19" s="17">
        <v>3804307</v>
      </c>
    </row>
    <row r="20" spans="1:6" x14ac:dyDescent="0.25">
      <c r="A20" s="13">
        <v>17</v>
      </c>
      <c r="B20" s="23" t="s">
        <v>117</v>
      </c>
      <c r="C20" s="13">
        <v>220</v>
      </c>
      <c r="D20" s="15" t="s">
        <v>145</v>
      </c>
      <c r="E20" s="25">
        <v>44559</v>
      </c>
      <c r="F20" s="17">
        <v>1068750</v>
      </c>
    </row>
    <row r="21" spans="1:6" x14ac:dyDescent="0.25">
      <c r="A21" s="13">
        <v>18</v>
      </c>
      <c r="B21" s="23" t="s">
        <v>123</v>
      </c>
      <c r="C21" s="13">
        <v>220</v>
      </c>
      <c r="D21" s="15" t="s">
        <v>146</v>
      </c>
      <c r="E21" s="25">
        <v>44560</v>
      </c>
      <c r="F21" s="17">
        <v>1241300</v>
      </c>
    </row>
    <row r="22" spans="1:6" x14ac:dyDescent="0.25">
      <c r="A22" s="7"/>
      <c r="B22" s="43" t="s">
        <v>19</v>
      </c>
      <c r="C22" s="44"/>
      <c r="D22" s="44"/>
      <c r="E22" s="45"/>
      <c r="F22" s="11">
        <f>SUM(F4:F21)</f>
        <v>69625723.909999996</v>
      </c>
    </row>
    <row r="24" spans="1:6" ht="39.75" customHeight="1" x14ac:dyDescent="0.25">
      <c r="A24" s="32" t="s">
        <v>50</v>
      </c>
      <c r="B24" s="32"/>
      <c r="C24" s="32"/>
      <c r="D24" s="32"/>
    </row>
    <row r="25" spans="1:6" x14ac:dyDescent="0.25">
      <c r="A25" s="6"/>
      <c r="B25" s="6"/>
      <c r="C25" s="6"/>
      <c r="D25" s="6"/>
    </row>
    <row r="26" spans="1:6" ht="60" x14ac:dyDescent="0.25">
      <c r="A26" s="12" t="s">
        <v>20</v>
      </c>
      <c r="B26" s="12" t="s">
        <v>38</v>
      </c>
      <c r="C26" s="12" t="s">
        <v>18</v>
      </c>
      <c r="D26" s="12" t="s">
        <v>41</v>
      </c>
    </row>
    <row r="27" spans="1:6" x14ac:dyDescent="0.25">
      <c r="A27" s="12">
        <v>1</v>
      </c>
      <c r="B27" s="12">
        <v>2</v>
      </c>
      <c r="C27" s="12">
        <v>3</v>
      </c>
      <c r="D27" s="12">
        <v>4</v>
      </c>
    </row>
    <row r="28" spans="1:6" ht="62.25" customHeight="1" x14ac:dyDescent="0.25">
      <c r="A28" s="12">
        <v>1</v>
      </c>
      <c r="B28" s="4" t="s">
        <v>51</v>
      </c>
      <c r="C28" s="14">
        <v>0</v>
      </c>
      <c r="D28" s="5">
        <v>0</v>
      </c>
    </row>
    <row r="29" spans="1:6" ht="76.5" customHeight="1" x14ac:dyDescent="0.25">
      <c r="A29" s="12">
        <v>2</v>
      </c>
      <c r="B29" s="4" t="s">
        <v>39</v>
      </c>
      <c r="C29" s="14">
        <v>0</v>
      </c>
      <c r="D29" s="5">
        <v>0</v>
      </c>
    </row>
    <row r="30" spans="1:6" ht="66" customHeight="1" x14ac:dyDescent="0.25">
      <c r="A30" s="12">
        <v>3</v>
      </c>
      <c r="B30" s="4" t="s">
        <v>40</v>
      </c>
      <c r="C30" s="14">
        <f>59+424-9-4</f>
        <v>470</v>
      </c>
      <c r="D30" s="5">
        <f>108422539.12+6073776.76-F11-F12-F13-F16-F17-F18-F19-F20-F21-25944048-3350000-12899999.5-1396043.75</f>
        <v>20754170.840000004</v>
      </c>
      <c r="E30" s="20"/>
    </row>
    <row r="31" spans="1:6" x14ac:dyDescent="0.25">
      <c r="A31" s="41" t="s">
        <v>19</v>
      </c>
      <c r="B31" s="42"/>
      <c r="C31" s="14"/>
      <c r="D31" s="5"/>
    </row>
    <row r="32" spans="1:6" x14ac:dyDescent="0.25">
      <c r="D32" s="18"/>
    </row>
  </sheetData>
  <mergeCells count="4">
    <mergeCell ref="A24:D24"/>
    <mergeCell ref="A31:B31"/>
    <mergeCell ref="B22:E22"/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view="pageBreakPreview" zoomScale="70" zoomScaleNormal="70" zoomScaleSheetLayoutView="70" workbookViewId="0">
      <pane ySplit="4" topLeftCell="A17" activePane="bottomLeft" state="frozen"/>
      <selection activeCell="B1" sqref="B1"/>
      <selection pane="bottomLeft" activeCell="F16" sqref="F16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9.7109375" customWidth="1"/>
    <col min="5" max="5" width="32.7109375" customWidth="1"/>
    <col min="6" max="6" width="21.42578125" customWidth="1"/>
    <col min="7" max="7" width="22.85546875" customWidth="1"/>
  </cols>
  <sheetData>
    <row r="1" spans="1:8" ht="49.5" customHeight="1" x14ac:dyDescent="0.25">
      <c r="A1" s="46" t="s">
        <v>42</v>
      </c>
      <c r="B1" s="46"/>
      <c r="C1" s="46"/>
      <c r="D1" s="46"/>
      <c r="E1" s="46"/>
      <c r="F1" s="46"/>
      <c r="G1" s="46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105" x14ac:dyDescent="0.25">
      <c r="A5" s="16">
        <v>1</v>
      </c>
      <c r="B5" s="15" t="s">
        <v>54</v>
      </c>
      <c r="C5" s="13" t="s">
        <v>53</v>
      </c>
      <c r="D5" s="16">
        <v>50</v>
      </c>
      <c r="E5" s="13" t="s">
        <v>52</v>
      </c>
      <c r="F5" s="17">
        <f>1048.01</f>
        <v>1048.01</v>
      </c>
      <c r="G5" s="17">
        <v>0</v>
      </c>
      <c r="H5" s="19"/>
    </row>
    <row r="6" spans="1:8" ht="105" x14ac:dyDescent="0.25">
      <c r="A6" s="16">
        <f>A5+1</f>
        <v>2</v>
      </c>
      <c r="B6" s="21" t="s">
        <v>100</v>
      </c>
      <c r="C6" s="13" t="s">
        <v>101</v>
      </c>
      <c r="D6" s="16">
        <v>90</v>
      </c>
      <c r="E6" s="13" t="s">
        <v>52</v>
      </c>
      <c r="F6" s="17">
        <v>140760</v>
      </c>
      <c r="G6" s="17">
        <v>140760</v>
      </c>
      <c r="H6" s="19"/>
    </row>
    <row r="7" spans="1:8" ht="105" x14ac:dyDescent="0.25">
      <c r="A7" s="16">
        <f t="shared" ref="A7:A17" si="0">A6+1</f>
        <v>3</v>
      </c>
      <c r="B7" s="16" t="s">
        <v>92</v>
      </c>
      <c r="C7" s="27" t="s">
        <v>93</v>
      </c>
      <c r="D7" s="16">
        <v>1</v>
      </c>
      <c r="E7" s="13" t="s">
        <v>52</v>
      </c>
      <c r="F7" s="17">
        <f>239970+159980</f>
        <v>399950</v>
      </c>
      <c r="G7" s="17">
        <v>0</v>
      </c>
      <c r="H7" s="19"/>
    </row>
    <row r="8" spans="1:8" ht="150" x14ac:dyDescent="0.25">
      <c r="A8" s="16">
        <f t="shared" si="0"/>
        <v>4</v>
      </c>
      <c r="B8" s="21" t="s">
        <v>102</v>
      </c>
      <c r="C8" s="13" t="s">
        <v>103</v>
      </c>
      <c r="D8" s="16">
        <v>50</v>
      </c>
      <c r="E8" s="13" t="s">
        <v>52</v>
      </c>
      <c r="F8" s="17">
        <f>12990+12990</f>
        <v>25980</v>
      </c>
      <c r="G8" s="17">
        <v>0</v>
      </c>
      <c r="H8" s="19"/>
    </row>
    <row r="9" spans="1:8" ht="105" x14ac:dyDescent="0.25">
      <c r="A9" s="16">
        <f t="shared" si="0"/>
        <v>5</v>
      </c>
      <c r="B9" s="16" t="s">
        <v>77</v>
      </c>
      <c r="C9" s="13" t="s">
        <v>125</v>
      </c>
      <c r="D9" s="16">
        <v>33</v>
      </c>
      <c r="E9" s="13" t="s">
        <v>52</v>
      </c>
      <c r="F9" s="17">
        <f>4500+15352</f>
        <v>19852</v>
      </c>
      <c r="G9" s="17">
        <v>0</v>
      </c>
    </row>
    <row r="10" spans="1:8" ht="105" x14ac:dyDescent="0.25">
      <c r="A10" s="16">
        <f t="shared" si="0"/>
        <v>6</v>
      </c>
      <c r="B10" s="21" t="s">
        <v>36</v>
      </c>
      <c r="C10" s="13" t="s">
        <v>37</v>
      </c>
      <c r="D10" s="16">
        <v>90</v>
      </c>
      <c r="E10" s="13" t="s">
        <v>52</v>
      </c>
      <c r="F10" s="17">
        <f>13250+15250</f>
        <v>28500</v>
      </c>
      <c r="G10" s="17">
        <f>13250+15250</f>
        <v>28500</v>
      </c>
    </row>
    <row r="11" spans="1:8" ht="105" x14ac:dyDescent="0.25">
      <c r="A11" s="16">
        <f t="shared" si="0"/>
        <v>7</v>
      </c>
      <c r="B11" s="21" t="s">
        <v>34</v>
      </c>
      <c r="C11" s="13" t="s">
        <v>35</v>
      </c>
      <c r="D11" s="16">
        <v>75</v>
      </c>
      <c r="E11" s="13" t="s">
        <v>52</v>
      </c>
      <c r="F11" s="17">
        <f>27200+56600</f>
        <v>83800</v>
      </c>
      <c r="G11" s="17">
        <f>27200+56600</f>
        <v>83800</v>
      </c>
    </row>
    <row r="12" spans="1:8" ht="105" x14ac:dyDescent="0.25">
      <c r="A12" s="16">
        <f t="shared" si="0"/>
        <v>8</v>
      </c>
      <c r="B12" s="21" t="s">
        <v>124</v>
      </c>
      <c r="C12" s="13" t="s">
        <v>80</v>
      </c>
      <c r="D12" s="16">
        <v>75</v>
      </c>
      <c r="E12" s="13" t="s">
        <v>52</v>
      </c>
      <c r="F12" s="17">
        <f>99108+99132</f>
        <v>198240</v>
      </c>
      <c r="G12" s="17">
        <f>99108+99132</f>
        <v>198240</v>
      </c>
    </row>
    <row r="13" spans="1:8" ht="90" x14ac:dyDescent="0.25">
      <c r="A13" s="16">
        <f t="shared" si="0"/>
        <v>9</v>
      </c>
      <c r="B13" s="28" t="s">
        <v>67</v>
      </c>
      <c r="C13" s="13" t="s">
        <v>68</v>
      </c>
      <c r="D13" s="16">
        <v>2</v>
      </c>
      <c r="E13" s="13" t="s">
        <v>52</v>
      </c>
      <c r="F13" s="17">
        <v>92000</v>
      </c>
      <c r="G13" s="17">
        <v>0</v>
      </c>
    </row>
    <row r="14" spans="1:8" ht="90" x14ac:dyDescent="0.25">
      <c r="A14" s="16">
        <f t="shared" si="0"/>
        <v>10</v>
      </c>
      <c r="B14" s="16" t="s">
        <v>63</v>
      </c>
      <c r="C14" s="13" t="s">
        <v>64</v>
      </c>
      <c r="D14" s="16">
        <v>44</v>
      </c>
      <c r="E14" s="13" t="s">
        <v>52</v>
      </c>
      <c r="F14" s="17">
        <v>47510</v>
      </c>
      <c r="G14" s="17">
        <v>0</v>
      </c>
    </row>
    <row r="15" spans="1:8" ht="90" x14ac:dyDescent="0.25">
      <c r="A15" s="16">
        <f t="shared" si="0"/>
        <v>11</v>
      </c>
      <c r="B15" s="15" t="s">
        <v>55</v>
      </c>
      <c r="C15" s="13" t="s">
        <v>126</v>
      </c>
      <c r="D15" s="16">
        <v>70</v>
      </c>
      <c r="E15" s="13" t="s">
        <v>52</v>
      </c>
      <c r="F15" s="17">
        <f>7495</f>
        <v>7495</v>
      </c>
      <c r="G15" s="17">
        <v>0</v>
      </c>
    </row>
    <row r="16" spans="1:8" ht="90" x14ac:dyDescent="0.25">
      <c r="A16" s="16">
        <f t="shared" si="0"/>
        <v>12</v>
      </c>
      <c r="B16" s="16" t="s">
        <v>32</v>
      </c>
      <c r="C16" s="13" t="s">
        <v>33</v>
      </c>
      <c r="D16" s="16">
        <v>60</v>
      </c>
      <c r="E16" s="13" t="s">
        <v>52</v>
      </c>
      <c r="F16" s="17">
        <v>9495</v>
      </c>
      <c r="G16" s="17">
        <v>9495</v>
      </c>
    </row>
    <row r="17" spans="1:7" ht="53.25" customHeight="1" x14ac:dyDescent="0.25">
      <c r="A17" s="16">
        <f t="shared" si="0"/>
        <v>13</v>
      </c>
      <c r="B17" s="15" t="s">
        <v>147</v>
      </c>
      <c r="C17" s="13" t="s">
        <v>148</v>
      </c>
      <c r="D17" s="16">
        <v>30</v>
      </c>
      <c r="E17" s="15" t="s">
        <v>149</v>
      </c>
      <c r="F17" s="17">
        <v>7518854.6699999999</v>
      </c>
      <c r="G17" s="17">
        <v>0</v>
      </c>
    </row>
    <row r="18" spans="1:7" x14ac:dyDescent="0.25">
      <c r="F18" s="18"/>
      <c r="G18" s="18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40" zoomScale="80" zoomScaleNormal="80" workbookViewId="0">
      <selection activeCell="G42" sqref="G42"/>
    </sheetView>
  </sheetViews>
  <sheetFormatPr defaultRowHeight="15" x14ac:dyDescent="0.25"/>
  <cols>
    <col min="1" max="1" width="7.28515625" customWidth="1"/>
    <col min="2" max="2" width="16.85546875" customWidth="1"/>
    <col min="3" max="3" width="21" customWidth="1"/>
    <col min="4" max="4" width="19" customWidth="1"/>
    <col min="5" max="5" width="34.7109375" customWidth="1"/>
    <col min="6" max="6" width="17" customWidth="1"/>
    <col min="7" max="7" width="18" customWidth="1"/>
    <col min="8" max="8" width="12" customWidth="1"/>
  </cols>
  <sheetData>
    <row r="1" spans="1:8" ht="50.25" customHeight="1" x14ac:dyDescent="0.25">
      <c r="A1" s="32" t="s">
        <v>94</v>
      </c>
      <c r="B1" s="32"/>
      <c r="C1" s="32"/>
      <c r="D1" s="32"/>
      <c r="E1" s="32"/>
      <c r="F1" s="32"/>
      <c r="G1" s="32"/>
      <c r="H1" s="32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98.7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27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ht="270" x14ac:dyDescent="0.25">
      <c r="A5" s="13">
        <v>1</v>
      </c>
      <c r="B5" s="13" t="s">
        <v>109</v>
      </c>
      <c r="C5" s="13" t="s">
        <v>110</v>
      </c>
      <c r="D5" s="13">
        <v>90</v>
      </c>
      <c r="E5" s="13" t="s">
        <v>150</v>
      </c>
      <c r="F5" s="24">
        <v>15416.66</v>
      </c>
      <c r="G5" s="24">
        <v>15416.66</v>
      </c>
      <c r="H5" s="29">
        <f>G5/F5</f>
        <v>1</v>
      </c>
    </row>
    <row r="6" spans="1:8" ht="267" customHeight="1" x14ac:dyDescent="0.25">
      <c r="A6" s="13">
        <f>A5+1</f>
        <v>2</v>
      </c>
      <c r="B6" s="13" t="s">
        <v>60</v>
      </c>
      <c r="C6" s="13" t="s">
        <v>37</v>
      </c>
      <c r="D6" s="13">
        <v>90</v>
      </c>
      <c r="E6" s="13" t="s">
        <v>150</v>
      </c>
      <c r="F6" s="24">
        <f>241326.5+117283.25</f>
        <v>358609.75</v>
      </c>
      <c r="G6" s="24">
        <f>232092.5+117283.25</f>
        <v>349375.75</v>
      </c>
      <c r="H6" s="29">
        <f>G6/F6</f>
        <v>0.97425056067215132</v>
      </c>
    </row>
    <row r="7" spans="1:8" ht="270" x14ac:dyDescent="0.25">
      <c r="A7" s="13">
        <f>A6+1</f>
        <v>3</v>
      </c>
      <c r="B7" s="13" t="s">
        <v>61</v>
      </c>
      <c r="C7" s="13" t="s">
        <v>62</v>
      </c>
      <c r="D7" s="13">
        <v>50</v>
      </c>
      <c r="E7" s="13" t="s">
        <v>150</v>
      </c>
      <c r="F7" s="24">
        <v>110</v>
      </c>
      <c r="G7" s="24">
        <v>110</v>
      </c>
      <c r="H7" s="29">
        <f t="shared" ref="H7:H38" si="0">G7/F7</f>
        <v>1</v>
      </c>
    </row>
    <row r="8" spans="1:8" ht="270" x14ac:dyDescent="0.25">
      <c r="A8" s="13">
        <f t="shared" ref="A8:A12" si="1">A7+1</f>
        <v>4</v>
      </c>
      <c r="B8" s="13" t="s">
        <v>100</v>
      </c>
      <c r="C8" s="13" t="s">
        <v>101</v>
      </c>
      <c r="D8" s="13">
        <v>90</v>
      </c>
      <c r="E8" s="13" t="s">
        <v>150</v>
      </c>
      <c r="F8" s="24">
        <f>8330783.7+751225.96</f>
        <v>9082009.6600000001</v>
      </c>
      <c r="G8" s="24">
        <f>8330783.7+751225.96</f>
        <v>9082009.6600000001</v>
      </c>
      <c r="H8" s="29">
        <f t="shared" si="0"/>
        <v>1</v>
      </c>
    </row>
    <row r="9" spans="1:8" ht="270" x14ac:dyDescent="0.25">
      <c r="A9" s="13">
        <f t="shared" si="1"/>
        <v>5</v>
      </c>
      <c r="B9" s="13" t="s">
        <v>102</v>
      </c>
      <c r="C9" s="13" t="s">
        <v>103</v>
      </c>
      <c r="D9" s="13">
        <v>50</v>
      </c>
      <c r="E9" s="13" t="s">
        <v>150</v>
      </c>
      <c r="F9" s="24">
        <f>1645561.99+588435</f>
        <v>2233996.9900000002</v>
      </c>
      <c r="G9" s="24">
        <v>0</v>
      </c>
      <c r="H9" s="29">
        <f t="shared" si="0"/>
        <v>0</v>
      </c>
    </row>
    <row r="10" spans="1:8" ht="113.25" customHeight="1" x14ac:dyDescent="0.25">
      <c r="A10" s="13">
        <f t="shared" si="1"/>
        <v>6</v>
      </c>
      <c r="B10" s="13" t="s">
        <v>151</v>
      </c>
      <c r="C10" s="13" t="s">
        <v>152</v>
      </c>
      <c r="D10" s="13">
        <v>18</v>
      </c>
      <c r="E10" s="13" t="s">
        <v>153</v>
      </c>
      <c r="F10" s="31">
        <v>11254530</v>
      </c>
      <c r="G10" s="24">
        <v>3270000</v>
      </c>
      <c r="H10" s="29">
        <f t="shared" si="0"/>
        <v>0.29054967199874182</v>
      </c>
    </row>
    <row r="11" spans="1:8" ht="375" x14ac:dyDescent="0.25">
      <c r="A11" s="13">
        <f t="shared" si="1"/>
        <v>7</v>
      </c>
      <c r="B11" s="13" t="s">
        <v>58</v>
      </c>
      <c r="C11" s="13" t="s">
        <v>59</v>
      </c>
      <c r="D11" s="13">
        <v>50</v>
      </c>
      <c r="E11" s="13" t="s">
        <v>154</v>
      </c>
      <c r="F11" s="24">
        <v>89782467.209999993</v>
      </c>
      <c r="G11" s="24">
        <v>3320125</v>
      </c>
      <c r="H11" s="29">
        <f t="shared" si="0"/>
        <v>3.6979658759368594E-2</v>
      </c>
    </row>
    <row r="12" spans="1:8" ht="270" x14ac:dyDescent="0.25">
      <c r="A12" s="13">
        <f t="shared" si="1"/>
        <v>8</v>
      </c>
      <c r="B12" s="13" t="s">
        <v>65</v>
      </c>
      <c r="C12" s="13" t="s">
        <v>66</v>
      </c>
      <c r="D12" s="13">
        <v>50</v>
      </c>
      <c r="E12" s="13" t="s">
        <v>150</v>
      </c>
      <c r="F12" s="24">
        <f>292210+284592</f>
        <v>576802</v>
      </c>
      <c r="G12" s="24">
        <v>0</v>
      </c>
      <c r="H12" s="29">
        <f t="shared" si="0"/>
        <v>0</v>
      </c>
    </row>
    <row r="13" spans="1:8" ht="270" x14ac:dyDescent="0.25">
      <c r="A13" s="13">
        <f>A12+1</f>
        <v>9</v>
      </c>
      <c r="B13" s="13" t="s">
        <v>67</v>
      </c>
      <c r="C13" s="13" t="s">
        <v>68</v>
      </c>
      <c r="D13" s="13">
        <v>2</v>
      </c>
      <c r="E13" s="13" t="s">
        <v>150</v>
      </c>
      <c r="F13" s="24">
        <f>1250+180385+262003</f>
        <v>443638</v>
      </c>
      <c r="G13" s="24">
        <v>0</v>
      </c>
      <c r="H13" s="29">
        <f t="shared" si="0"/>
        <v>0</v>
      </c>
    </row>
    <row r="14" spans="1:8" ht="60" x14ac:dyDescent="0.25">
      <c r="A14" s="13">
        <f t="shared" ref="A14:A17" si="2">A13+1</f>
        <v>10</v>
      </c>
      <c r="B14" s="13" t="s">
        <v>147</v>
      </c>
      <c r="C14" s="13" t="s">
        <v>148</v>
      </c>
      <c r="D14" s="13">
        <v>30</v>
      </c>
      <c r="E14" s="15" t="s">
        <v>149</v>
      </c>
      <c r="F14" s="24">
        <v>7518854.6699999999</v>
      </c>
      <c r="G14" s="24">
        <v>0</v>
      </c>
      <c r="H14" s="29">
        <f t="shared" si="0"/>
        <v>0</v>
      </c>
    </row>
    <row r="15" spans="1:8" ht="270" x14ac:dyDescent="0.25">
      <c r="A15" s="13">
        <f t="shared" si="2"/>
        <v>11</v>
      </c>
      <c r="B15" s="13" t="s">
        <v>63</v>
      </c>
      <c r="C15" s="13" t="s">
        <v>64</v>
      </c>
      <c r="D15" s="13">
        <v>44</v>
      </c>
      <c r="E15" s="13" t="s">
        <v>150</v>
      </c>
      <c r="F15" s="24">
        <f>155816.67+430+104599</f>
        <v>260845.67</v>
      </c>
      <c r="G15" s="24">
        <f>64870+430</f>
        <v>65300</v>
      </c>
      <c r="H15" s="29">
        <f t="shared" si="0"/>
        <v>0.25033959735655187</v>
      </c>
    </row>
    <row r="16" spans="1:8" ht="270" x14ac:dyDescent="0.25">
      <c r="A16" s="13">
        <f t="shared" si="2"/>
        <v>12</v>
      </c>
      <c r="B16" s="13" t="s">
        <v>157</v>
      </c>
      <c r="C16" s="13" t="s">
        <v>158</v>
      </c>
      <c r="D16" s="13">
        <v>44</v>
      </c>
      <c r="E16" s="13" t="s">
        <v>150</v>
      </c>
      <c r="F16" s="24">
        <v>47510</v>
      </c>
      <c r="G16" s="24">
        <v>0</v>
      </c>
      <c r="H16" s="29">
        <f t="shared" si="0"/>
        <v>0</v>
      </c>
    </row>
    <row r="17" spans="1:8" ht="270" x14ac:dyDescent="0.25">
      <c r="A17" s="13">
        <f t="shared" si="2"/>
        <v>13</v>
      </c>
      <c r="B17" s="13" t="s">
        <v>92</v>
      </c>
      <c r="C17" s="13" t="s">
        <v>93</v>
      </c>
      <c r="D17" s="13">
        <v>1</v>
      </c>
      <c r="E17" s="13" t="s">
        <v>150</v>
      </c>
      <c r="F17" s="24">
        <f>81843+959910</f>
        <v>1041753</v>
      </c>
      <c r="G17" s="24">
        <v>0</v>
      </c>
      <c r="H17" s="29">
        <f t="shared" si="0"/>
        <v>0</v>
      </c>
    </row>
    <row r="18" spans="1:8" ht="270" x14ac:dyDescent="0.25">
      <c r="A18" s="13">
        <f t="shared" ref="A18:A42" si="3">A17+1</f>
        <v>14</v>
      </c>
      <c r="B18" s="13" t="s">
        <v>88</v>
      </c>
      <c r="C18" s="13" t="s">
        <v>89</v>
      </c>
      <c r="D18" s="13">
        <v>50</v>
      </c>
      <c r="E18" s="13" t="s">
        <v>150</v>
      </c>
      <c r="F18" s="24">
        <v>783793.62</v>
      </c>
      <c r="G18" s="24">
        <v>783793.62</v>
      </c>
      <c r="H18" s="29">
        <f t="shared" si="0"/>
        <v>1</v>
      </c>
    </row>
    <row r="19" spans="1:8" ht="270" x14ac:dyDescent="0.25">
      <c r="A19" s="13">
        <f t="shared" si="3"/>
        <v>15</v>
      </c>
      <c r="B19" s="13" t="s">
        <v>69</v>
      </c>
      <c r="C19" s="13" t="s">
        <v>70</v>
      </c>
      <c r="D19" s="13">
        <v>7</v>
      </c>
      <c r="E19" s="13" t="s">
        <v>150</v>
      </c>
      <c r="F19" s="24">
        <v>26716</v>
      </c>
      <c r="G19" s="24">
        <v>26716</v>
      </c>
      <c r="H19" s="29">
        <f t="shared" si="0"/>
        <v>1</v>
      </c>
    </row>
    <row r="20" spans="1:8" ht="90" x14ac:dyDescent="0.25">
      <c r="A20" s="13">
        <f t="shared" si="3"/>
        <v>16</v>
      </c>
      <c r="B20" s="13" t="s">
        <v>71</v>
      </c>
      <c r="C20" s="13" t="s">
        <v>72</v>
      </c>
      <c r="D20" s="13" t="s">
        <v>73</v>
      </c>
      <c r="E20" s="13" t="s">
        <v>52</v>
      </c>
      <c r="F20" s="31">
        <f>15600+668128.16+19561</f>
        <v>703289.16</v>
      </c>
      <c r="G20" s="31">
        <v>15600</v>
      </c>
      <c r="H20" s="29">
        <f t="shared" si="0"/>
        <v>2.2181487910321266E-2</v>
      </c>
    </row>
    <row r="21" spans="1:8" ht="270" x14ac:dyDescent="0.25">
      <c r="A21" s="13">
        <f t="shared" si="3"/>
        <v>17</v>
      </c>
      <c r="B21" s="13" t="s">
        <v>55</v>
      </c>
      <c r="C21" s="13" t="s">
        <v>155</v>
      </c>
      <c r="D21" s="13">
        <v>70</v>
      </c>
      <c r="E21" s="13" t="s">
        <v>156</v>
      </c>
      <c r="F21" s="31">
        <v>907164</v>
      </c>
      <c r="G21" s="31">
        <v>0</v>
      </c>
      <c r="H21" s="29">
        <f t="shared" si="0"/>
        <v>0</v>
      </c>
    </row>
    <row r="22" spans="1:8" ht="270" x14ac:dyDescent="0.25">
      <c r="A22" s="13">
        <f t="shared" si="3"/>
        <v>18</v>
      </c>
      <c r="B22" s="13" t="s">
        <v>90</v>
      </c>
      <c r="C22" s="13" t="s">
        <v>91</v>
      </c>
      <c r="D22" s="13">
        <v>70</v>
      </c>
      <c r="E22" s="13" t="s">
        <v>150</v>
      </c>
      <c r="F22" s="24">
        <v>391588</v>
      </c>
      <c r="G22" s="24">
        <v>287300</v>
      </c>
      <c r="H22" s="29">
        <f t="shared" si="0"/>
        <v>0.73367927515654208</v>
      </c>
    </row>
    <row r="23" spans="1:8" ht="105" x14ac:dyDescent="0.25">
      <c r="A23" s="13">
        <f t="shared" si="3"/>
        <v>19</v>
      </c>
      <c r="B23" s="13" t="s">
        <v>104</v>
      </c>
      <c r="C23" s="13" t="s">
        <v>105</v>
      </c>
      <c r="D23" s="13">
        <v>50</v>
      </c>
      <c r="E23" s="13" t="s">
        <v>52</v>
      </c>
      <c r="F23" s="24">
        <f>332000+495000</f>
        <v>827000</v>
      </c>
      <c r="G23" s="24">
        <f>332000+495000</f>
        <v>827000</v>
      </c>
      <c r="H23" s="29">
        <f t="shared" si="0"/>
        <v>1</v>
      </c>
    </row>
    <row r="24" spans="1:8" ht="270" x14ac:dyDescent="0.25">
      <c r="A24" s="13">
        <f t="shared" si="3"/>
        <v>20</v>
      </c>
      <c r="B24" s="13" t="s">
        <v>74</v>
      </c>
      <c r="C24" s="13" t="s">
        <v>75</v>
      </c>
      <c r="D24" s="13">
        <v>60</v>
      </c>
      <c r="E24" s="13" t="s">
        <v>150</v>
      </c>
      <c r="F24" s="24">
        <v>850</v>
      </c>
      <c r="G24" s="24">
        <v>0</v>
      </c>
      <c r="H24" s="29">
        <f t="shared" si="0"/>
        <v>0</v>
      </c>
    </row>
    <row r="25" spans="1:8" ht="270" x14ac:dyDescent="0.25">
      <c r="A25" s="13">
        <f t="shared" si="3"/>
        <v>21</v>
      </c>
      <c r="B25" s="13" t="s">
        <v>98</v>
      </c>
      <c r="C25" s="13" t="s">
        <v>99</v>
      </c>
      <c r="D25" s="13">
        <v>40</v>
      </c>
      <c r="E25" s="13" t="s">
        <v>150</v>
      </c>
      <c r="F25" s="24">
        <v>6076.77</v>
      </c>
      <c r="G25" s="24">
        <v>6076.7699999999995</v>
      </c>
      <c r="H25" s="29">
        <f t="shared" si="0"/>
        <v>0.99999999999999989</v>
      </c>
    </row>
    <row r="26" spans="1:8" ht="90" x14ac:dyDescent="0.25">
      <c r="A26" s="13">
        <f t="shared" si="3"/>
        <v>22</v>
      </c>
      <c r="B26" s="21" t="s">
        <v>127</v>
      </c>
      <c r="C26" s="13" t="s">
        <v>128</v>
      </c>
      <c r="D26" s="16">
        <v>40</v>
      </c>
      <c r="E26" s="13" t="s">
        <v>52</v>
      </c>
      <c r="F26" s="24">
        <v>236</v>
      </c>
      <c r="G26" s="24">
        <v>0</v>
      </c>
      <c r="H26" s="29">
        <f t="shared" si="0"/>
        <v>0</v>
      </c>
    </row>
    <row r="27" spans="1:8" ht="270" x14ac:dyDescent="0.25">
      <c r="A27" s="13">
        <f t="shared" si="3"/>
        <v>23</v>
      </c>
      <c r="B27" s="13" t="s">
        <v>76</v>
      </c>
      <c r="C27" s="13" t="s">
        <v>33</v>
      </c>
      <c r="D27" s="13">
        <v>60</v>
      </c>
      <c r="E27" s="13" t="s">
        <v>150</v>
      </c>
      <c r="F27" s="24">
        <f>4160+42523+16738+969338.6</f>
        <v>1032759.6</v>
      </c>
      <c r="G27" s="24">
        <f>4160+42523+16738+873888.6</f>
        <v>937309.6</v>
      </c>
      <c r="H27" s="29">
        <f t="shared" si="0"/>
        <v>0.90757771702146361</v>
      </c>
    </row>
    <row r="28" spans="1:8" ht="270" x14ac:dyDescent="0.25">
      <c r="A28" s="13">
        <f t="shared" si="3"/>
        <v>24</v>
      </c>
      <c r="B28" s="13" t="s">
        <v>54</v>
      </c>
      <c r="C28" s="13" t="s">
        <v>53</v>
      </c>
      <c r="D28" s="13">
        <v>50</v>
      </c>
      <c r="E28" s="13" t="s">
        <v>150</v>
      </c>
      <c r="F28" s="24">
        <f>12338.24+37399.77+174332.41</f>
        <v>224070.41999999998</v>
      </c>
      <c r="G28" s="24">
        <f>8985.24+152014.4</f>
        <v>160999.63999999998</v>
      </c>
      <c r="H28" s="29">
        <f t="shared" si="0"/>
        <v>0.71852250734389655</v>
      </c>
    </row>
    <row r="29" spans="1:8" ht="259.5" customHeight="1" x14ac:dyDescent="0.25">
      <c r="A29" s="13">
        <f t="shared" si="3"/>
        <v>25</v>
      </c>
      <c r="B29" s="15" t="s">
        <v>57</v>
      </c>
      <c r="C29" s="13" t="s">
        <v>56</v>
      </c>
      <c r="D29" s="16">
        <v>60</v>
      </c>
      <c r="E29" s="13" t="s">
        <v>150</v>
      </c>
      <c r="F29" s="24">
        <v>32000</v>
      </c>
      <c r="G29" s="24">
        <v>0</v>
      </c>
      <c r="H29" s="29">
        <f t="shared" si="0"/>
        <v>0</v>
      </c>
    </row>
    <row r="30" spans="1:8" ht="270" x14ac:dyDescent="0.25">
      <c r="A30" s="13">
        <f t="shared" si="3"/>
        <v>26</v>
      </c>
      <c r="B30" s="13" t="s">
        <v>106</v>
      </c>
      <c r="C30" s="13" t="s">
        <v>107</v>
      </c>
      <c r="D30" s="13">
        <v>90</v>
      </c>
      <c r="E30" s="13" t="s">
        <v>150</v>
      </c>
      <c r="F30" s="24">
        <v>2530000</v>
      </c>
      <c r="G30" s="24">
        <v>0</v>
      </c>
      <c r="H30" s="29">
        <f t="shared" si="0"/>
        <v>0</v>
      </c>
    </row>
    <row r="31" spans="1:8" ht="270" x14ac:dyDescent="0.25">
      <c r="A31" s="13">
        <f t="shared" si="3"/>
        <v>27</v>
      </c>
      <c r="B31" s="13" t="s">
        <v>77</v>
      </c>
      <c r="C31" s="13" t="s">
        <v>87</v>
      </c>
      <c r="D31" s="13">
        <v>33</v>
      </c>
      <c r="E31" s="13" t="s">
        <v>150</v>
      </c>
      <c r="F31" s="24">
        <f>174983+781886+251951</f>
        <v>1208820</v>
      </c>
      <c r="G31" s="24">
        <v>19852</v>
      </c>
      <c r="H31" s="29">
        <f t="shared" si="0"/>
        <v>1.6422627024701774E-2</v>
      </c>
    </row>
    <row r="32" spans="1:8" ht="270" x14ac:dyDescent="0.25">
      <c r="A32" s="13">
        <f t="shared" si="3"/>
        <v>28</v>
      </c>
      <c r="B32" s="13" t="s">
        <v>108</v>
      </c>
      <c r="C32" s="13" t="s">
        <v>111</v>
      </c>
      <c r="D32" s="13">
        <v>60</v>
      </c>
      <c r="E32" s="13" t="s">
        <v>150</v>
      </c>
      <c r="F32" s="24">
        <v>10340.26</v>
      </c>
      <c r="G32" s="24">
        <v>0</v>
      </c>
      <c r="H32" s="29">
        <f t="shared" si="0"/>
        <v>0</v>
      </c>
    </row>
    <row r="33" spans="1:8" ht="270" x14ac:dyDescent="0.25">
      <c r="A33" s="13">
        <f t="shared" si="3"/>
        <v>29</v>
      </c>
      <c r="B33" s="13" t="s">
        <v>96</v>
      </c>
      <c r="C33" s="13" t="s">
        <v>97</v>
      </c>
      <c r="D33" s="13">
        <v>65</v>
      </c>
      <c r="E33" s="13" t="s">
        <v>150</v>
      </c>
      <c r="F33" s="24">
        <v>459000</v>
      </c>
      <c r="G33" s="24">
        <v>459000</v>
      </c>
      <c r="H33" s="29">
        <f t="shared" si="0"/>
        <v>1</v>
      </c>
    </row>
    <row r="34" spans="1:8" ht="270" x14ac:dyDescent="0.25">
      <c r="A34" s="13">
        <f t="shared" si="3"/>
        <v>30</v>
      </c>
      <c r="B34" s="13" t="s">
        <v>34</v>
      </c>
      <c r="C34" s="13" t="s">
        <v>35</v>
      </c>
      <c r="D34" s="13" t="s">
        <v>78</v>
      </c>
      <c r="E34" s="13" t="s">
        <v>150</v>
      </c>
      <c r="F34" s="31">
        <f>30500+59500+228070+1573268.4</f>
        <v>1891338.4</v>
      </c>
      <c r="G34" s="31">
        <f>30500+59500+228070+1133668.4</f>
        <v>1451738.4</v>
      </c>
      <c r="H34" s="29">
        <f t="shared" si="0"/>
        <v>0.76757200086457289</v>
      </c>
    </row>
    <row r="35" spans="1:8" ht="270" x14ac:dyDescent="0.25">
      <c r="A35" s="13">
        <f t="shared" si="3"/>
        <v>31</v>
      </c>
      <c r="B35" s="13" t="s">
        <v>79</v>
      </c>
      <c r="C35" s="13" t="s">
        <v>80</v>
      </c>
      <c r="D35" s="13">
        <v>75</v>
      </c>
      <c r="E35" s="13" t="s">
        <v>150</v>
      </c>
      <c r="F35" s="24">
        <f>35400+1403710+498359</f>
        <v>1937469</v>
      </c>
      <c r="G35" s="24">
        <f>35400+1403710+498359</f>
        <v>1937469</v>
      </c>
      <c r="H35" s="29">
        <f t="shared" si="0"/>
        <v>1</v>
      </c>
    </row>
    <row r="36" spans="1:8" ht="270" x14ac:dyDescent="0.25">
      <c r="A36" s="13">
        <f t="shared" si="3"/>
        <v>32</v>
      </c>
      <c r="B36" s="13" t="s">
        <v>81</v>
      </c>
      <c r="C36" s="13" t="s">
        <v>82</v>
      </c>
      <c r="D36" s="13">
        <v>75</v>
      </c>
      <c r="E36" s="13" t="s">
        <v>150</v>
      </c>
      <c r="F36" s="24">
        <f>69980+49560.8</f>
        <v>119540.8</v>
      </c>
      <c r="G36" s="24">
        <f>69980+49560.8</f>
        <v>119540.8</v>
      </c>
      <c r="H36" s="29">
        <f t="shared" si="0"/>
        <v>1</v>
      </c>
    </row>
    <row r="37" spans="1:8" ht="270" x14ac:dyDescent="0.25">
      <c r="A37" s="13">
        <f t="shared" si="3"/>
        <v>33</v>
      </c>
      <c r="B37" s="13" t="s">
        <v>83</v>
      </c>
      <c r="C37" s="13" t="s">
        <v>84</v>
      </c>
      <c r="D37" s="13">
        <v>75</v>
      </c>
      <c r="E37" s="13" t="s">
        <v>150</v>
      </c>
      <c r="F37" s="24">
        <v>2599</v>
      </c>
      <c r="G37" s="24">
        <v>2599</v>
      </c>
      <c r="H37" s="29">
        <f t="shared" si="0"/>
        <v>1</v>
      </c>
    </row>
    <row r="38" spans="1:8" ht="270" x14ac:dyDescent="0.25">
      <c r="A38" s="13">
        <f t="shared" si="3"/>
        <v>34</v>
      </c>
      <c r="B38" s="13" t="s">
        <v>85</v>
      </c>
      <c r="C38" s="13" t="s">
        <v>86</v>
      </c>
      <c r="D38" s="13">
        <v>75</v>
      </c>
      <c r="E38" s="13" t="s">
        <v>150</v>
      </c>
      <c r="F38" s="24">
        <f>5597+38500</f>
        <v>44097</v>
      </c>
      <c r="G38" s="24">
        <f>5597+38500</f>
        <v>44097</v>
      </c>
      <c r="H38" s="29">
        <f t="shared" si="0"/>
        <v>1</v>
      </c>
    </row>
    <row r="39" spans="1:8" x14ac:dyDescent="0.25">
      <c r="A39" s="22">
        <f t="shared" si="3"/>
        <v>35</v>
      </c>
      <c r="B39" s="22"/>
      <c r="C39" s="22"/>
      <c r="D39" s="22"/>
      <c r="E39" s="22"/>
      <c r="F39" s="5"/>
      <c r="G39" s="5"/>
      <c r="H39" s="30"/>
    </row>
    <row r="40" spans="1:8" x14ac:dyDescent="0.25">
      <c r="A40" s="22">
        <f t="shared" si="3"/>
        <v>36</v>
      </c>
      <c r="B40" s="22"/>
      <c r="C40" s="22"/>
      <c r="D40" s="22"/>
      <c r="E40" s="22"/>
      <c r="F40" s="5"/>
      <c r="G40" s="5"/>
      <c r="H40" s="30"/>
    </row>
    <row r="41" spans="1:8" x14ac:dyDescent="0.25">
      <c r="A41" s="22">
        <f t="shared" si="3"/>
        <v>37</v>
      </c>
      <c r="B41" s="22"/>
      <c r="C41" s="22"/>
      <c r="D41" s="22"/>
      <c r="E41" s="22"/>
      <c r="F41" s="5"/>
      <c r="G41" s="5"/>
      <c r="H41" s="22"/>
    </row>
    <row r="42" spans="1:8" x14ac:dyDescent="0.25">
      <c r="A42" s="22">
        <f t="shared" si="3"/>
        <v>38</v>
      </c>
      <c r="B42" s="22"/>
      <c r="C42" s="22"/>
      <c r="D42" s="22"/>
      <c r="E42" s="22"/>
      <c r="F42" s="5">
        <f>SUM(F5:F41)</f>
        <v>135755291.64000002</v>
      </c>
      <c r="G42" s="5">
        <f>SUM(G5:G41)</f>
        <v>23181428.900000002</v>
      </c>
      <c r="H42" s="22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Свед-я об орг.</vt:lpstr>
      <vt:lpstr>Общ.стоим.и кол.</vt:lpstr>
      <vt:lpstr>Товары рп</vt:lpstr>
      <vt:lpstr>Годовой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2023-02-15T05:35:04Z</dcterms:modified>
</cp:coreProperties>
</file>