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УБИОЗ\ОПОЗ\План закупок Банка\2022 год\Изменение плана закупок в ЕИС\"/>
    </mc:Choice>
  </mc:AlternateContent>
  <bookViews>
    <workbookView xWindow="120" yWindow="45" windowWidth="28560" windowHeight="12600"/>
  </bookViews>
  <sheets>
    <sheet name="основной" sheetId="1" r:id="rId1"/>
  </sheets>
  <definedNames>
    <definedName name="_xlnm._FilterDatabase" localSheetId="0" hidden="1">основной!$A$22:$S$283</definedName>
  </definedNames>
  <calcPr calcId="162913"/>
</workbook>
</file>

<file path=xl/calcChain.xml><?xml version="1.0" encoding="utf-8"?>
<calcChain xmlns="http://schemas.openxmlformats.org/spreadsheetml/2006/main">
  <c r="L193" i="1" l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B309" i="1" l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289" i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L327" i="1"/>
  <c r="L325" i="1"/>
  <c r="L315" i="1"/>
  <c r="L305" i="1"/>
  <c r="L295" i="1"/>
  <c r="B181" i="1" l="1"/>
  <c r="B170" i="1"/>
  <c r="B171" i="1" s="1"/>
  <c r="B172" i="1" s="1"/>
  <c r="B173" i="1" s="1"/>
  <c r="B174" i="1" s="1"/>
  <c r="B175" i="1" s="1"/>
  <c r="B176" i="1" s="1"/>
  <c r="B177" i="1" s="1"/>
  <c r="B178" i="1" s="1"/>
  <c r="B179" i="1" s="1"/>
  <c r="B154" i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36" i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27" i="1"/>
  <c r="B128" i="1" s="1"/>
  <c r="B129" i="1" s="1"/>
  <c r="B130" i="1" s="1"/>
  <c r="B131" i="1" s="1"/>
  <c r="B132" i="1" s="1"/>
  <c r="B133" i="1" s="1"/>
  <c r="B134" i="1" s="1"/>
  <c r="B120" i="1"/>
  <c r="B121" i="1" s="1"/>
  <c r="B122" i="1" s="1"/>
  <c r="B123" i="1" s="1"/>
  <c r="B124" i="1" s="1"/>
  <c r="B125" i="1" s="1"/>
  <c r="B112" i="1"/>
  <c r="B113" i="1" s="1"/>
  <c r="B114" i="1" s="1"/>
  <c r="B115" i="1" s="1"/>
  <c r="B116" i="1" s="1"/>
  <c r="B99" i="1"/>
  <c r="B100" i="1" s="1"/>
  <c r="B101" i="1" s="1"/>
  <c r="B102" i="1" s="1"/>
  <c r="B103" i="1" s="1"/>
  <c r="B104" i="1" s="1"/>
  <c r="B105" i="1" s="1"/>
  <c r="B106" i="1" s="1"/>
  <c r="B82" i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67" i="1"/>
  <c r="B68" i="1" s="1"/>
  <c r="B69" i="1" s="1"/>
  <c r="B70" i="1" s="1"/>
  <c r="B71" i="1" s="1"/>
  <c r="B72" i="1" s="1"/>
  <c r="B73" i="1" s="1"/>
  <c r="B56" i="1"/>
  <c r="B57" i="1" s="1"/>
  <c r="B58" i="1" s="1"/>
  <c r="B59" i="1" s="1"/>
  <c r="B60" i="1" s="1"/>
  <c r="B61" i="1" s="1"/>
  <c r="B62" i="1" s="1"/>
  <c r="B63" i="1" s="1"/>
  <c r="B64" i="1" s="1"/>
  <c r="B65" i="1" s="1"/>
  <c r="B48" i="1"/>
  <c r="B49" i="1" s="1"/>
  <c r="B50" i="1" s="1"/>
  <c r="B51" i="1" s="1"/>
  <c r="B37" i="1"/>
  <c r="B38" i="1" s="1"/>
  <c r="B39" i="1" s="1"/>
  <c r="B40" i="1" s="1"/>
  <c r="B41" i="1" s="1"/>
  <c r="B42" i="1" s="1"/>
  <c r="B43" i="1" s="1"/>
  <c r="B44" i="1" s="1"/>
  <c r="B31" i="1"/>
  <c r="B32" i="1" s="1"/>
  <c r="B33" i="1" s="1"/>
  <c r="B182" i="1" l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L61" i="1" l="1"/>
  <c r="L191" i="1" l="1"/>
  <c r="L44" i="1" l="1"/>
  <c r="L27" i="1"/>
  <c r="L130" i="1" l="1"/>
  <c r="L129" i="1"/>
  <c r="L87" i="1" l="1"/>
  <c r="L62" i="1" l="1"/>
  <c r="L63" i="1"/>
  <c r="L282" i="1" l="1"/>
  <c r="L280" i="1"/>
  <c r="L277" i="1"/>
  <c r="L271" i="1"/>
  <c r="L267" i="1"/>
  <c r="L265" i="1"/>
  <c r="L264" i="1"/>
  <c r="L283" i="1" s="1"/>
  <c r="L257" i="1"/>
  <c r="L255" i="1"/>
  <c r="L252" i="1"/>
  <c r="L251" i="1"/>
  <c r="L250" i="1"/>
  <c r="L249" i="1"/>
  <c r="L241" i="1"/>
  <c r="L237" i="1"/>
  <c r="L236" i="1"/>
  <c r="L258" i="1" l="1"/>
  <c r="B19" i="1" l="1"/>
  <c r="J286" i="1" l="1"/>
</calcChain>
</file>

<file path=xl/comments1.xml><?xml version="1.0" encoding="utf-8"?>
<comments xmlns="http://schemas.openxmlformats.org/spreadsheetml/2006/main">
  <authors>
    <author>Кириллина Тамара Николаевна</author>
  </authors>
  <commentList>
    <comment ref="D61" authorId="0" shapeId="0">
      <text>
        <r>
          <rPr>
            <b/>
            <sz val="9"/>
            <color indexed="81"/>
            <rFont val="Tahoma"/>
            <family val="2"/>
            <charset val="204"/>
          </rPr>
          <t>Кириллина Тамара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решила оставить этот код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204"/>
          </rPr>
          <t>Кириллина Тамара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прочая реклама</t>
        </r>
      </text>
    </comment>
    <comment ref="L212" authorId="0" shapeId="0">
      <text>
        <r>
          <rPr>
            <b/>
            <sz val="9"/>
            <color indexed="81"/>
            <rFont val="Tahoma"/>
            <family val="2"/>
            <charset val="204"/>
          </rPr>
          <t>Кириллина Тамара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770 тр из поз. 214</t>
        </r>
      </text>
    </comment>
  </commentList>
</comments>
</file>

<file path=xl/sharedStrings.xml><?xml version="1.0" encoding="utf-8"?>
<sst xmlns="http://schemas.openxmlformats.org/spreadsheetml/2006/main" count="3295" uniqueCount="307">
  <si>
    <t>«Утверждено»</t>
  </si>
  <si>
    <t>ПЛАН ЗАКУПКИ ТОВАРОВ, РАБОТ, УСЛУГ</t>
  </si>
  <si>
    <t>Наименование заказчика</t>
  </si>
  <si>
    <t>Акционерный Коммерческий Банк "Алмазэргиэнбанк" Акционерное общество</t>
  </si>
  <si>
    <t>Адрес местонахождения заказчика</t>
  </si>
  <si>
    <t>677000, г. Якутск, пр. Ленина 1</t>
  </si>
  <si>
    <t>Телефон заказчика</t>
  </si>
  <si>
    <t xml:space="preserve"> тел. (4112)425-425</t>
  </si>
  <si>
    <t>Электронная почта заказчика</t>
  </si>
  <si>
    <t>ИНН</t>
  </si>
  <si>
    <t>КПП</t>
  </si>
  <si>
    <t>ОКАТО</t>
  </si>
  <si>
    <t>Порядковый номер</t>
  </si>
  <si>
    <t>Код по ОКВЭД</t>
  </si>
  <si>
    <t>Код по ОКПД2</t>
  </si>
  <si>
    <t>Предмет договора</t>
  </si>
  <si>
    <t>Минимально необходимые требования, предъявляемые к закупаемым товарам,работам,услугам</t>
  </si>
  <si>
    <t>Ед. измерения</t>
  </si>
  <si>
    <t>Сведения о количестве (объеме)</t>
  </si>
  <si>
    <t>Регион поставки товаров, выполнения работ, оказания услуг</t>
  </si>
  <si>
    <t>Сведения о начальной (максимальной) цене договора (цене лота)</t>
  </si>
  <si>
    <t>Участниками закупки могут быть только субъекты МСП</t>
  </si>
  <si>
    <t>График осуществления процедур закупки</t>
  </si>
  <si>
    <t>Способ закупки</t>
  </si>
  <si>
    <t>Закупка в электронной форме</t>
  </si>
  <si>
    <t>Заказчик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</si>
  <si>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</si>
  <si>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</si>
  <si>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</si>
  <si>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закупке(месяц, год)</t>
  </si>
  <si>
    <t>Срок исполнения договора(месяц, год)</t>
  </si>
  <si>
    <t>35.1.</t>
  </si>
  <si>
    <t>35.11.10.110.</t>
  </si>
  <si>
    <t>согласно договору</t>
  </si>
  <si>
    <t>98000000000</t>
  </si>
  <si>
    <t xml:space="preserve">Саха /Якутия/  Респ </t>
  </si>
  <si>
    <t>Нет</t>
  </si>
  <si>
    <t>Закупка у единственного поставщика (исполнителя, подрядчика)</t>
  </si>
  <si>
    <t>АКЦИОНЕРНЫЙ КОММЕРЧЕСКИЙ БАНК "АЛМАЗЭРГИЭНБАНК"  АКЦИОНЕРНОЕ ОБЩЕСТВО</t>
  </si>
  <si>
    <t>35.3.</t>
  </si>
  <si>
    <t>35.30.11.111.</t>
  </si>
  <si>
    <t>35.30.11.120.</t>
  </si>
  <si>
    <t>Содержание зданий</t>
  </si>
  <si>
    <t>81.10.</t>
  </si>
  <si>
    <t>81.10.10.</t>
  </si>
  <si>
    <t>Единица</t>
  </si>
  <si>
    <t>Да</t>
  </si>
  <si>
    <t>19.20.</t>
  </si>
  <si>
    <t>19.20.21.100</t>
  </si>
  <si>
    <t>Поставка ГСМ</t>
  </si>
  <si>
    <t>Акционерный Коммерческий Банк "АЛМАЗЭРГИЭНБАНК"  Акционерное Общество</t>
  </si>
  <si>
    <t>81.21.</t>
  </si>
  <si>
    <t>81.21.10.</t>
  </si>
  <si>
    <t>Услуги по уборке офисных помещений и придворовой территории, с. Сунтар</t>
  </si>
  <si>
    <t>Услуги по уборке офисных помещений и придворовой территории, п. Нижний Бестях</t>
  </si>
  <si>
    <t>согласно закупочной документации</t>
  </si>
  <si>
    <t>80.20.</t>
  </si>
  <si>
    <t>80.10.12.</t>
  </si>
  <si>
    <t>нет</t>
  </si>
  <si>
    <t>80.10.</t>
  </si>
  <si>
    <t>80.10.1.</t>
  </si>
  <si>
    <t>642</t>
  </si>
  <si>
    <t>80.20.10.</t>
  </si>
  <si>
    <t>80.20</t>
  </si>
  <si>
    <t>80.10.11.</t>
  </si>
  <si>
    <t>1</t>
  </si>
  <si>
    <t>26.20</t>
  </si>
  <si>
    <t>26.20.13</t>
  </si>
  <si>
    <t>Открытый аукцион, участниками которого могут быть только субъекты МСП</t>
  </si>
  <si>
    <t>36.00.</t>
  </si>
  <si>
    <t>36.00.20.150</t>
  </si>
  <si>
    <t>Поставка питьевой воды</t>
  </si>
  <si>
    <t>47.62.2</t>
  </si>
  <si>
    <t>Поставка офисной бумаги  А4</t>
  </si>
  <si>
    <t>согласно закупочной  документации</t>
  </si>
  <si>
    <t>Запрос котировок, участниками которого могут быть только субъекты МСП</t>
  </si>
  <si>
    <t>28.23.</t>
  </si>
  <si>
    <t>да</t>
  </si>
  <si>
    <t>47.62.</t>
  </si>
  <si>
    <t>Оказание услуг по аренде нежилых помещений</t>
  </si>
  <si>
    <t>77.39.</t>
  </si>
  <si>
    <t>77.39.19</t>
  </si>
  <si>
    <t>Оказание услуг по аренде нежилых помещений г. Хабаровск</t>
  </si>
  <si>
    <t>Оказание услуг по аренде нежилых помещений г. Москва</t>
  </si>
  <si>
    <t>Оказание услуг по аренде нежилых помещений (машиноместо) г. Москва</t>
  </si>
  <si>
    <t>Оказание услуг по аренде нежилых помещений г. Владивосток</t>
  </si>
  <si>
    <t>Оказание услуг по аренде нежилых помещений г. Якутск, пр. Ленина 1 (технопарк)</t>
  </si>
  <si>
    <t>Оказание услуг по аренде нежилых помещений г. Якутск, ул. Ойунского</t>
  </si>
  <si>
    <t>Оказание услуг по аренде нежилых помещений г. Якутск, ул. Дзержинского</t>
  </si>
  <si>
    <t>41.2</t>
  </si>
  <si>
    <t>41.20.40</t>
  </si>
  <si>
    <t>26.20.</t>
  </si>
  <si>
    <t>Поставка компьютерного оборудования</t>
  </si>
  <si>
    <t>61.10.</t>
  </si>
  <si>
    <t>61.10.4</t>
  </si>
  <si>
    <t>61.20.</t>
  </si>
  <si>
    <t>61.20.11</t>
  </si>
  <si>
    <t>Услуги сотовой связи (МТС)</t>
  </si>
  <si>
    <t>61.10.30</t>
  </si>
  <si>
    <t>61.10.11</t>
  </si>
  <si>
    <t>Услуги связи (телефония)</t>
  </si>
  <si>
    <t>Услуги связи (АйПи, VPN)</t>
  </si>
  <si>
    <t>61.30.</t>
  </si>
  <si>
    <t>61.30.10</t>
  </si>
  <si>
    <t>Услуги связи (спутниковые каналы)</t>
  </si>
  <si>
    <t>26.20.12</t>
  </si>
  <si>
    <t>18.12</t>
  </si>
  <si>
    <t>18.12.11</t>
  </si>
  <si>
    <t>Поставка картонных бесконтактных транспортных карт</t>
  </si>
  <si>
    <t>шт</t>
  </si>
  <si>
    <t>согласно конкурсной документации</t>
  </si>
  <si>
    <t>95.11</t>
  </si>
  <si>
    <t>95.11.10</t>
  </si>
  <si>
    <t>Сопровождение банкоматов</t>
  </si>
  <si>
    <t>26.20.40</t>
  </si>
  <si>
    <t>68.31.</t>
  </si>
  <si>
    <t>68.31.16.</t>
  </si>
  <si>
    <t>65.12.</t>
  </si>
  <si>
    <t>65.12.12</t>
  </si>
  <si>
    <t>Оказание услуг по страхованию персонала</t>
  </si>
  <si>
    <t>соглсно договору</t>
  </si>
  <si>
    <t>643</t>
  </si>
  <si>
    <t>65.12</t>
  </si>
  <si>
    <t>70.22.</t>
  </si>
  <si>
    <t>70.22.12.</t>
  </si>
  <si>
    <t>Оказание консультационной услуги  (УБНО)</t>
  </si>
  <si>
    <t>Оказание консультационной услуги  (нефинансовая отчетность) КСО</t>
  </si>
  <si>
    <t>Оказание консультационной услуги  (ВЭФ)</t>
  </si>
  <si>
    <t>Оказание консультационной услуги  (СП)</t>
  </si>
  <si>
    <t>69.10</t>
  </si>
  <si>
    <t>Оказание юридических услуг</t>
  </si>
  <si>
    <t>62.02.</t>
  </si>
  <si>
    <t>62.02.3.</t>
  </si>
  <si>
    <t>62.01.</t>
  </si>
  <si>
    <t>Запрос котировок в электронной форме</t>
  </si>
  <si>
    <t>Поставка серверного оборудования</t>
  </si>
  <si>
    <t>26.51</t>
  </si>
  <si>
    <t>26.51.44</t>
  </si>
  <si>
    <t>73.11</t>
  </si>
  <si>
    <t>73.11.19.</t>
  </si>
  <si>
    <t>28.23</t>
  </si>
  <si>
    <t>28.23.13</t>
  </si>
  <si>
    <t>29.10.</t>
  </si>
  <si>
    <t>Оказание консультационной услуги (УО)</t>
  </si>
  <si>
    <t>Услуги по уборке офисных помещений и придворовой территории, г. Нюрба</t>
  </si>
  <si>
    <t>Услуги по уборке офисных помещений и придворовой территории, г. Нерюнгри</t>
  </si>
  <si>
    <t>Поставка бланков для транспортных карт (Спутник-карта)</t>
  </si>
  <si>
    <t>Поставка бланков для школьных карт</t>
  </si>
  <si>
    <t>Поставка бланков для школьного питания</t>
  </si>
  <si>
    <t>Поставка бланков для банковских карт Visa</t>
  </si>
  <si>
    <t>58.29.5</t>
  </si>
  <si>
    <t>58.29.</t>
  </si>
  <si>
    <t xml:space="preserve">Поставка автомобилей </t>
  </si>
  <si>
    <t>Услуги по уборке офисных помещений и придворовой территории</t>
  </si>
  <si>
    <t xml:space="preserve">Услуги охраны, инкассации </t>
  </si>
  <si>
    <t>Поставка товаро-материальных ценностей</t>
  </si>
  <si>
    <t>Выполнение работ по ремонту зданий, сооружений</t>
  </si>
  <si>
    <t xml:space="preserve">Услуги связи </t>
  </si>
  <si>
    <t>Поставка POS терминалов</t>
  </si>
  <si>
    <t>Поставка ПК</t>
  </si>
  <si>
    <t>Оказание услуг по проведению аудита по ИБ</t>
  </si>
  <si>
    <t xml:space="preserve">Оказание оценочных услуг </t>
  </si>
  <si>
    <t xml:space="preserve">Сопровождение ПП  </t>
  </si>
  <si>
    <t>Поставка оборудования (СИБ)</t>
  </si>
  <si>
    <t>Поставка ПО и внедрение (СИБ)</t>
  </si>
  <si>
    <t>Поставка ПО УИТ</t>
  </si>
  <si>
    <t xml:space="preserve">Поставка серверного и телекоммуникационного оборудования   </t>
  </si>
  <si>
    <t>28.25</t>
  </si>
  <si>
    <t>28.25.12</t>
  </si>
  <si>
    <t>Поставка оборудования (УИТ)</t>
  </si>
  <si>
    <t xml:space="preserve">Выполнение работ по изготовлению и монтажу наружных вывесок офисов </t>
  </si>
  <si>
    <t>Поставка кассового оборудования</t>
  </si>
  <si>
    <t xml:space="preserve">Поставка автомобиля </t>
  </si>
  <si>
    <t>Поставка банкоматов, КСО</t>
  </si>
  <si>
    <t xml:space="preserve">Оказание консультационной услуги  </t>
  </si>
  <si>
    <t xml:space="preserve">Поставка ПО и внедрение </t>
  </si>
  <si>
    <t>ПЛАН ЗАКУПОК У СУБЪЕКТОВ МСП НА 2022 год</t>
  </si>
  <si>
    <t>ПЛАН ЗАКУПОК У СУБЪЕКТОВ МСП НА 2023 год</t>
  </si>
  <si>
    <t>Оказание консультационных услуг(СП)</t>
  </si>
  <si>
    <t>Запрос предложений, участниками которого могут быть только субъекты МСП</t>
  </si>
  <si>
    <t>Оказание услуг по аренде нежилых помещений 203 микрорайон</t>
  </si>
  <si>
    <t xml:space="preserve"> Правлением АКБ "Алмазэргиэнбанк" АО</t>
  </si>
  <si>
    <t>Якутск</t>
  </si>
  <si>
    <r>
      <t xml:space="preserve"> </t>
    </r>
    <r>
      <rPr>
        <sz val="12"/>
        <color indexed="8"/>
        <rFont val="Times New Roman"/>
        <family val="1"/>
        <charset val="204"/>
      </rPr>
      <t>bank@albank.ru</t>
    </r>
  </si>
  <si>
    <t>Услуги по уборке офисных помещений и придворовой территории, г. Покровск</t>
  </si>
  <si>
    <t>Поставка счетно - сортировальных машин</t>
  </si>
  <si>
    <t>Услуги по уборке офисных помещений и придворовой территории, г. Мирный</t>
  </si>
  <si>
    <t>Мирный</t>
  </si>
  <si>
    <t>Услуги охраны здания (вневедомственная) (г. Мирный)</t>
  </si>
  <si>
    <t>Услуги по уборке офисных помещений и придворовой территории, г. Ленск</t>
  </si>
  <si>
    <t>Поставка бланков для школьных карт с персонализацией</t>
  </si>
  <si>
    <t>Поставка бланков для банковских карт Мир-JCB, JCB</t>
  </si>
  <si>
    <t xml:space="preserve">Поставка Эмбоссера </t>
  </si>
  <si>
    <t>Услуги связи (передача СМС, ММС)</t>
  </si>
  <si>
    <t xml:space="preserve">Услуги сотовой связи </t>
  </si>
  <si>
    <t>Техническое обслуживание банкоматов</t>
  </si>
  <si>
    <t>Оказание информационных услуг</t>
  </si>
  <si>
    <t>Оказание консультационной услуги  (С-Пб)</t>
  </si>
  <si>
    <t>l</t>
  </si>
  <si>
    <t>Открытый электронный аукцион</t>
  </si>
  <si>
    <t>Услуги "Реклама банка Карта жителя Якутии"</t>
  </si>
  <si>
    <t>Услуги по дезинфекции помещений</t>
  </si>
  <si>
    <t>81.29.11</t>
  </si>
  <si>
    <t>81.29.</t>
  </si>
  <si>
    <t>61.20.4</t>
  </si>
  <si>
    <t>26.12.</t>
  </si>
  <si>
    <t>26.12.30</t>
  </si>
  <si>
    <t>74.90.2</t>
  </si>
  <si>
    <t>74.90</t>
  </si>
  <si>
    <t>Запрос предложений</t>
  </si>
  <si>
    <t>Услуги по физической охране (С-Пб)</t>
  </si>
  <si>
    <t>62.01</t>
  </si>
  <si>
    <t>Открытый аукцион</t>
  </si>
  <si>
    <t>Годовой объем закупок, который планируется осуществить у субъектов малого и среднего прндпринимательства составляет 712 866 122 рублей (64,11% от основного плана закупок)</t>
  </si>
  <si>
    <t>65.12.49</t>
  </si>
  <si>
    <t>70.22.17</t>
  </si>
  <si>
    <t>77.33.</t>
  </si>
  <si>
    <t>77.33.12</t>
  </si>
  <si>
    <t>26.20.14</t>
  </si>
  <si>
    <t>26.30.</t>
  </si>
  <si>
    <t>26.30.11.110</t>
  </si>
  <si>
    <t>26.20.4</t>
  </si>
  <si>
    <t>26.30</t>
  </si>
  <si>
    <t>26.30.5</t>
  </si>
  <si>
    <t>43.21.10.140</t>
  </si>
  <si>
    <t>43.21.</t>
  </si>
  <si>
    <t>41.20</t>
  </si>
  <si>
    <t>43.22.12.110</t>
  </si>
  <si>
    <t>43.22.</t>
  </si>
  <si>
    <t>73.11.19</t>
  </si>
  <si>
    <t>73.11.</t>
  </si>
  <si>
    <t xml:space="preserve"> Поставка электроэнергии (г. Якутск) Энергосбыт</t>
  </si>
  <si>
    <t>Поставка теплоэнергии (Нюрба)</t>
  </si>
  <si>
    <t>Поставка теплоэнергии (с. Ытык-Кюель)</t>
  </si>
  <si>
    <t>Поставка теплоэнергии (Бердигестях)</t>
  </si>
  <si>
    <t>Поставка теплоэнергии (Намцы)</t>
  </si>
  <si>
    <t>Поставка теплоэнергии  (Усть-Нера)</t>
  </si>
  <si>
    <t>Оказание услуг по содержанию помещений г. Мирный</t>
  </si>
  <si>
    <t>Оказание услуг по содержанию помещений г. Якутск</t>
  </si>
  <si>
    <t>Услуги по уборке офисных помещений и придворовой территории, г. Якутск</t>
  </si>
  <si>
    <t>Услуги охраны здания (вневедомственная) (г. Якутск)</t>
  </si>
  <si>
    <t>Услуги физической охраны (г. Якутск)</t>
  </si>
  <si>
    <t xml:space="preserve">Услуги физической охраны (г. Якутск) </t>
  </si>
  <si>
    <t>Услуги по физической охране (ИСП)</t>
  </si>
  <si>
    <t>Услуги по физической охране г. Якутск</t>
  </si>
  <si>
    <t xml:space="preserve">Услуги по техническому обслуживанию ОПТС </t>
  </si>
  <si>
    <t>Услуги по обеспечению специализированным вооруженным сопровождением г. Якутск</t>
  </si>
  <si>
    <t>Услуги по обеспечению специализированным вооруженным сопровождением (ИСП)</t>
  </si>
  <si>
    <t xml:space="preserve">Поставка кассового оборудования </t>
  </si>
  <si>
    <t>Поставка канцтоваров</t>
  </si>
  <si>
    <t>Поставка корпоративных имиджевых подарков</t>
  </si>
  <si>
    <t xml:space="preserve"> Поставка электроэнергии (г. Якутск) Технопарк</t>
  </si>
  <si>
    <t xml:space="preserve">Поставка картриджей </t>
  </si>
  <si>
    <t xml:space="preserve">Выполнение работ по ремонту </t>
  </si>
  <si>
    <t>Услуги связи  (Интернет)</t>
  </si>
  <si>
    <t xml:space="preserve">Услуги связи (Интернет) </t>
  </si>
  <si>
    <t xml:space="preserve">Услуги связи (Интернет ИСП) </t>
  </si>
  <si>
    <t xml:space="preserve">Абонплата по содержанию РЦОД </t>
  </si>
  <si>
    <t>Услуги связи (бесплатный вызов)</t>
  </si>
  <si>
    <t xml:space="preserve">Закупка цветных картриджей </t>
  </si>
  <si>
    <t xml:space="preserve">Поставка цветных картриджей </t>
  </si>
  <si>
    <t xml:space="preserve">Поставкаа термоленты 150х80  </t>
  </si>
  <si>
    <t xml:space="preserve">Поставка термоленты 57х38х12 </t>
  </si>
  <si>
    <t xml:space="preserve">Поставка кассет для банкоматов </t>
  </si>
  <si>
    <t xml:space="preserve">Оказание услуг по проведению аудита </t>
  </si>
  <si>
    <t xml:space="preserve">Оказание услуг по аттестации помещений </t>
  </si>
  <si>
    <t>Оказание услуг по страхованию имущества</t>
  </si>
  <si>
    <t xml:space="preserve">Оказание услуг по страхованию имущества </t>
  </si>
  <si>
    <t>на период с 01.01.2022 по 31.12.2024</t>
  </si>
  <si>
    <t>Поставка теплоэнергии (г. Якутск)</t>
  </si>
  <si>
    <t xml:space="preserve">Сопровождение ПП </t>
  </si>
  <si>
    <t>Сопровождение ПП банкоматов</t>
  </si>
  <si>
    <t>Сопровождение ПП</t>
  </si>
  <si>
    <t xml:space="preserve">Поставка лицензии </t>
  </si>
  <si>
    <t xml:space="preserve">Поставка лицензий </t>
  </si>
  <si>
    <t xml:space="preserve">Поставка ПАК  </t>
  </si>
  <si>
    <t xml:space="preserve">Продление лицензий </t>
  </si>
  <si>
    <t>Продление лицензий</t>
  </si>
  <si>
    <t xml:space="preserve">Поставка ПО </t>
  </si>
  <si>
    <t>Поставка ПО</t>
  </si>
  <si>
    <t xml:space="preserve">Поставка программного продукта </t>
  </si>
  <si>
    <t>Поставка программного продукта</t>
  </si>
  <si>
    <t>Доработка  ПО</t>
  </si>
  <si>
    <t>Поставка СУО</t>
  </si>
  <si>
    <t xml:space="preserve">Услуги по аренде, лизингу или прокату компьютерного и переферийного оборудования </t>
  </si>
  <si>
    <t>Поставка сетевого оборудования</t>
  </si>
  <si>
    <t>Поставка комплектующих к серверному оборудованию</t>
  </si>
  <si>
    <t>Приборы и аппаратура для телекоммуникаций</t>
  </si>
  <si>
    <t xml:space="preserve">Выполнение работ по модернизации видеонаблюдения </t>
  </si>
  <si>
    <t xml:space="preserve">Поставка микроавтобуса </t>
  </si>
  <si>
    <t xml:space="preserve">Монтаж ОПТС </t>
  </si>
  <si>
    <t xml:space="preserve">Монтаж ОПТС, видеонаблюдения, СКУД </t>
  </si>
  <si>
    <t xml:space="preserve">Замена ОПТС </t>
  </si>
  <si>
    <t xml:space="preserve">Закупка киосков самообслуживания </t>
  </si>
  <si>
    <t xml:space="preserve">Поставка банкоматов </t>
  </si>
  <si>
    <t>Выполнение работ по газификации</t>
  </si>
  <si>
    <t>Оказание организационных услуг</t>
  </si>
  <si>
    <t>Оказание консультационных услуг</t>
  </si>
  <si>
    <t>Поставка оборудования</t>
  </si>
  <si>
    <t>Закупки у субъектов МСП на 2023 год</t>
  </si>
  <si>
    <t>Открытый аукцион в электронной форме</t>
  </si>
  <si>
    <t>2024 год</t>
  </si>
  <si>
    <t>Протокол № 209 от "15" декабря 2021 года</t>
  </si>
  <si>
    <t>Порядковый номер ЕИС</t>
  </si>
  <si>
    <t xml:space="preserve">Телексная связь </t>
  </si>
  <si>
    <t xml:space="preserve">Выполнение работ по реконструкции крыльца с монтажом пандуса </t>
  </si>
  <si>
    <t>Поставка товарно-материальных ценностей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</si>
</sst>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04">
    <xf numFmtId="0" fontId="0" fillId="0" borderId="0" xfId="0"/>
    <xf numFmtId="0" fontId="11" fillId="0" borderId="3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4" fontId="9" fillId="0" borderId="38" xfId="0" applyNumberFormat="1" applyFont="1" applyFill="1" applyBorder="1" applyAlignment="1">
      <alignment horizontal="center" vertical="center" wrapText="1"/>
    </xf>
    <xf numFmtId="4" fontId="11" fillId="0" borderId="43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9" fillId="0" borderId="0" xfId="0" applyNumberFormat="1" applyFont="1" applyFill="1" applyBorder="1" applyAlignment="1"/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NumberFormat="1" applyFont="1" applyFill="1"/>
    <xf numFmtId="0" fontId="8" fillId="0" borderId="0" xfId="0" applyNumberFormat="1" applyFont="1" applyFill="1"/>
    <xf numFmtId="0" fontId="12" fillId="0" borderId="25" xfId="0" applyNumberFormat="1" applyFont="1" applyFill="1" applyBorder="1" applyAlignment="1">
      <alignment horizontal="center" vertical="center" wrapText="1"/>
    </xf>
    <xf numFmtId="0" fontId="12" fillId="0" borderId="26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 wrapText="1"/>
    </xf>
    <xf numFmtId="0" fontId="12" fillId="0" borderId="30" xfId="0" applyNumberFormat="1" applyFont="1" applyFill="1" applyBorder="1" applyAlignment="1">
      <alignment horizontal="center" vertical="center" wrapText="1"/>
    </xf>
    <xf numFmtId="0" fontId="12" fillId="0" borderId="31" xfId="0" applyNumberFormat="1" applyFont="1" applyFill="1" applyBorder="1" applyAlignment="1">
      <alignment horizontal="center" vertical="center" wrapText="1"/>
    </xf>
    <xf numFmtId="0" fontId="12" fillId="0" borderId="32" xfId="0" applyNumberFormat="1" applyFont="1" applyFill="1" applyBorder="1" applyAlignment="1">
      <alignment horizontal="center" vertical="center" wrapText="1"/>
    </xf>
    <xf numFmtId="0" fontId="12" fillId="0" borderId="33" xfId="0" applyNumberFormat="1" applyFont="1" applyFill="1" applyBorder="1" applyAlignment="1">
      <alignment horizontal="center" vertical="center" wrapText="1"/>
    </xf>
    <xf numFmtId="0" fontId="12" fillId="0" borderId="34" xfId="0" applyNumberFormat="1" applyFont="1" applyFill="1" applyBorder="1" applyAlignment="1">
      <alignment horizontal="center" vertical="center" wrapText="1"/>
    </xf>
    <xf numFmtId="17" fontId="9" fillId="0" borderId="35" xfId="0" applyNumberFormat="1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4" fontId="11" fillId="0" borderId="35" xfId="0" applyNumberFormat="1" applyFont="1" applyFill="1" applyBorder="1" applyAlignment="1">
      <alignment horizontal="center" vertical="center" wrapText="1"/>
    </xf>
    <xf numFmtId="4" fontId="9" fillId="0" borderId="35" xfId="0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17" fontId="11" fillId="0" borderId="35" xfId="0" applyNumberFormat="1" applyFont="1" applyFill="1" applyBorder="1" applyAlignment="1">
      <alignment horizontal="center" vertical="center" wrapText="1"/>
    </xf>
    <xf numFmtId="17" fontId="9" fillId="0" borderId="2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4" fontId="11" fillId="0" borderId="36" xfId="0" applyNumberFormat="1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17" fontId="9" fillId="0" borderId="37" xfId="0" applyNumberFormat="1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3" xfId="0" applyNumberFormat="1" applyFont="1" applyFill="1" applyBorder="1" applyAlignment="1">
      <alignment horizontal="center" vertical="center" wrapText="1"/>
    </xf>
    <xf numFmtId="17" fontId="9" fillId="0" borderId="41" xfId="0" applyNumberFormat="1" applyFont="1" applyFill="1" applyBorder="1" applyAlignment="1">
      <alignment horizontal="center" vertical="center" wrapText="1"/>
    </xf>
    <xf numFmtId="17" fontId="9" fillId="0" borderId="48" xfId="0" applyNumberFormat="1" applyFont="1" applyFill="1" applyBorder="1" applyAlignment="1">
      <alignment horizontal="center" vertical="center" wrapText="1"/>
    </xf>
    <xf numFmtId="0" fontId="9" fillId="0" borderId="35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7" fontId="9" fillId="0" borderId="4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64" fontId="9" fillId="0" borderId="43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7" fontId="9" fillId="0" borderId="38" xfId="0" applyNumberFormat="1" applyFont="1" applyFill="1" applyBorder="1" applyAlignment="1">
      <alignment horizontal="center" vertical="center" wrapText="1"/>
    </xf>
    <xf numFmtId="17" fontId="9" fillId="0" borderId="36" xfId="0" applyNumberFormat="1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17" fontId="9" fillId="0" borderId="5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164" fontId="9" fillId="0" borderId="46" xfId="0" applyNumberFormat="1" applyFont="1" applyFill="1" applyBorder="1" applyAlignment="1">
      <alignment horizontal="center" vertical="center" wrapText="1"/>
    </xf>
    <xf numFmtId="17" fontId="9" fillId="0" borderId="2" xfId="0" applyNumberFormat="1" applyFont="1" applyFill="1" applyBorder="1" applyAlignment="1">
      <alignment horizontal="center" vertical="center"/>
    </xf>
    <xf numFmtId="16" fontId="9" fillId="0" borderId="3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38" xfId="0" applyNumberFormat="1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164" fontId="9" fillId="0" borderId="13" xfId="0" applyNumberFormat="1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4" fontId="9" fillId="0" borderId="36" xfId="0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 wrapText="1"/>
    </xf>
    <xf numFmtId="0" fontId="11" fillId="0" borderId="49" xfId="1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11" fillId="0" borderId="38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1" fillId="0" borderId="44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11" fillId="0" borderId="42" xfId="1" applyFont="1" applyFill="1" applyBorder="1" applyAlignment="1">
      <alignment horizontal="center" vertical="center" wrapText="1"/>
    </xf>
    <xf numFmtId="0" fontId="11" fillId="0" borderId="37" xfId="1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11" fillId="0" borderId="45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" fontId="9" fillId="0" borderId="38" xfId="0" applyNumberFormat="1" applyFont="1" applyFill="1" applyBorder="1" applyAlignment="1">
      <alignment horizontal="center" vertical="center" wrapText="1"/>
    </xf>
    <xf numFmtId="0" fontId="9" fillId="0" borderId="38" xfId="0" applyNumberFormat="1" applyFont="1" applyFill="1" applyBorder="1" applyAlignment="1">
      <alignment horizontal="center" vertical="center" wrapText="1"/>
    </xf>
    <xf numFmtId="164" fontId="9" fillId="0" borderId="38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/>
    </xf>
    <xf numFmtId="17" fontId="9" fillId="0" borderId="19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17" fontId="2" fillId="2" borderId="41" xfId="0" applyNumberFormat="1" applyFont="1" applyFill="1" applyBorder="1" applyAlignment="1">
      <alignment horizontal="center" vertical="center" wrapText="1"/>
    </xf>
    <xf numFmtId="17" fontId="2" fillId="2" borderId="35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7" fontId="3" fillId="2" borderId="35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17" fontId="2" fillId="2" borderId="48" xfId="0" applyNumberFormat="1" applyFont="1" applyFill="1" applyBorder="1" applyAlignment="1">
      <alignment horizontal="center" vertical="center" wrapText="1"/>
    </xf>
    <xf numFmtId="16" fontId="2" fillId="2" borderId="38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" fontId="2" fillId="2" borderId="19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/>
    <xf numFmtId="4" fontId="2" fillId="2" borderId="0" xfId="0" applyNumberFormat="1" applyFont="1" applyFill="1" applyBorder="1" applyAlignment="1"/>
    <xf numFmtId="0" fontId="11" fillId="0" borderId="0" xfId="0" applyFont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5" xfId="0" applyNumberFormat="1" applyFont="1" applyFill="1" applyBorder="1" applyAlignment="1">
      <alignment horizontal="center" vertical="center" wrapText="1"/>
    </xf>
    <xf numFmtId="4" fontId="2" fillId="2" borderId="35" xfId="0" applyNumberFormat="1" applyFont="1" applyFill="1" applyBorder="1" applyAlignment="1">
      <alignment horizontal="center" vertical="center" wrapText="1"/>
    </xf>
    <xf numFmtId="164" fontId="2" fillId="2" borderId="35" xfId="0" applyNumberFormat="1" applyFon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3" fillId="2" borderId="3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164" fontId="2" fillId="2" borderId="38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5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3" fontId="11" fillId="0" borderId="35" xfId="0" applyNumberFormat="1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4" fontId="12" fillId="0" borderId="35" xfId="0" applyNumberFormat="1" applyFont="1" applyFill="1" applyBorder="1" applyAlignment="1">
      <alignment horizontal="center" vertical="center" wrapText="1"/>
    </xf>
    <xf numFmtId="4" fontId="11" fillId="0" borderId="38" xfId="0" applyNumberFormat="1" applyFont="1" applyFill="1" applyBorder="1" applyAlignment="1">
      <alignment horizontal="center" vertical="center" wrapText="1"/>
    </xf>
    <xf numFmtId="4" fontId="9" fillId="0" borderId="39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17" fontId="9" fillId="0" borderId="42" xfId="0" applyNumberFormat="1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center" vertical="center" wrapText="1"/>
    </xf>
    <xf numFmtId="0" fontId="11" fillId="0" borderId="35" xfId="0" applyNumberFormat="1" applyFont="1" applyFill="1" applyBorder="1" applyAlignment="1">
      <alignment horizontal="center" vertical="center" wrapText="1"/>
    </xf>
    <xf numFmtId="17" fontId="11" fillId="0" borderId="43" xfId="0" applyNumberFormat="1" applyFont="1" applyFill="1" applyBorder="1" applyAlignment="1">
      <alignment horizontal="center" vertical="center" wrapText="1"/>
    </xf>
    <xf numFmtId="4" fontId="11" fillId="0" borderId="40" xfId="0" applyNumberFormat="1" applyFont="1" applyFill="1" applyBorder="1" applyAlignment="1">
      <alignment horizontal="center" vertical="center" wrapText="1"/>
    </xf>
    <xf numFmtId="4" fontId="12" fillId="0" borderId="40" xfId="0" applyNumberFormat="1" applyFont="1" applyFill="1" applyBorder="1" applyAlignment="1">
      <alignment horizontal="center" vertical="center" wrapText="1"/>
    </xf>
    <xf numFmtId="164" fontId="9" fillId="0" borderId="40" xfId="0" applyNumberFormat="1" applyFont="1" applyFill="1" applyBorder="1" applyAlignment="1">
      <alignment horizontal="center" vertical="center" wrapText="1"/>
    </xf>
    <xf numFmtId="17" fontId="9" fillId="0" borderId="46" xfId="0" applyNumberFormat="1" applyFont="1" applyFill="1" applyBorder="1" applyAlignment="1">
      <alignment horizontal="center" vertical="center" wrapText="1"/>
    </xf>
    <xf numFmtId="4" fontId="9" fillId="0" borderId="40" xfId="0" applyNumberFormat="1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4" fontId="9" fillId="0" borderId="45" xfId="0" applyNumberFormat="1" applyFont="1" applyFill="1" applyBorder="1" applyAlignment="1">
      <alignment horizontal="center" vertical="center" wrapText="1"/>
    </xf>
    <xf numFmtId="0" fontId="9" fillId="0" borderId="43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Fill="1" applyBorder="1" applyAlignment="1">
      <alignment horizontal="center" vertical="center" wrapText="1"/>
    </xf>
    <xf numFmtId="17" fontId="11" fillId="0" borderId="2" xfId="0" applyNumberFormat="1" applyFont="1" applyFill="1" applyBorder="1" applyAlignment="1">
      <alignment horizontal="center" vertical="center" wrapText="1"/>
    </xf>
    <xf numFmtId="17" fontId="9" fillId="0" borderId="13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164" fontId="9" fillId="0" borderId="42" xfId="0" applyNumberFormat="1" applyFont="1" applyFill="1" applyBorder="1" applyAlignment="1">
      <alignment horizontal="center" vertical="center" wrapText="1"/>
    </xf>
    <xf numFmtId="164" fontId="9" fillId="0" borderId="15" xfId="0" applyNumberFormat="1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4" fontId="2" fillId="0" borderId="35" xfId="0" applyNumberFormat="1" applyFont="1" applyFill="1" applyBorder="1" applyAlignment="1">
      <alignment horizontal="center" vertical="center" wrapText="1"/>
    </xf>
    <xf numFmtId="17" fontId="2" fillId="0" borderId="41" xfId="0" applyNumberFormat="1" applyFont="1" applyFill="1" applyBorder="1" applyAlignment="1">
      <alignment horizontal="center" vertical="center" wrapText="1"/>
    </xf>
    <xf numFmtId="17" fontId="2" fillId="0" borderId="35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4" fillId="0" borderId="21" xfId="0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22" xfId="0" applyNumberFormat="1" applyFont="1" applyFill="1" applyBorder="1" applyAlignment="1">
      <alignment horizontal="center" vertical="center" wrapText="1"/>
    </xf>
    <xf numFmtId="0" fontId="12" fillId="0" borderId="28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0" fontId="12" fillId="0" borderId="29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 wrapText="1"/>
    </xf>
    <xf numFmtId="0" fontId="12" fillId="0" borderId="24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23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39"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327"/>
  <sheetViews>
    <sheetView tabSelected="1" zoomScale="70" zoomScaleNormal="70" workbookViewId="0">
      <selection activeCell="R9" sqref="R9"/>
    </sheetView>
  </sheetViews>
  <sheetFormatPr defaultRowHeight="15.75" x14ac:dyDescent="0.25"/>
  <cols>
    <col min="1" max="1" width="9.140625" style="133"/>
    <col min="2" max="2" width="7.140625" style="15" customWidth="1"/>
    <col min="3" max="3" width="10" style="15" customWidth="1"/>
    <col min="4" max="4" width="14.85546875" style="15" customWidth="1"/>
    <col min="5" max="5" width="30" style="15" customWidth="1"/>
    <col min="6" max="6" width="15.42578125" style="15" hidden="1" customWidth="1"/>
    <col min="7" max="7" width="11.7109375" style="15" hidden="1" customWidth="1"/>
    <col min="8" max="8" width="14.42578125" style="15" hidden="1" customWidth="1"/>
    <col min="9" max="9" width="16.140625" style="15" hidden="1" customWidth="1"/>
    <col min="10" max="10" width="22.7109375" style="15" hidden="1" customWidth="1"/>
    <col min="11" max="11" width="19.42578125" style="15" hidden="1" customWidth="1"/>
    <col min="12" max="12" width="20.28515625" style="15" customWidth="1"/>
    <col min="13" max="13" width="12.85546875" style="15" customWidth="1"/>
    <col min="14" max="14" width="20.28515625" style="15" customWidth="1"/>
    <col min="15" max="15" width="15.7109375" style="15" customWidth="1"/>
    <col min="16" max="16" width="21.42578125" style="15" customWidth="1"/>
    <col min="17" max="17" width="9.42578125" style="15" customWidth="1"/>
    <col min="18" max="18" width="20.85546875" style="15" customWidth="1"/>
    <col min="19" max="19" width="36" style="15" customWidth="1"/>
    <col min="20" max="20" width="9.140625" style="15" customWidth="1"/>
    <col min="21" max="22" width="9.140625" style="15"/>
    <col min="23" max="23" width="15.7109375" style="15" bestFit="1" customWidth="1"/>
    <col min="24" max="250" width="9.140625" style="15"/>
    <col min="251" max="251" width="7" style="15" bestFit="1" customWidth="1"/>
    <col min="252" max="252" width="0" style="15" hidden="1" customWidth="1"/>
    <col min="253" max="253" width="9.140625" style="15"/>
    <col min="254" max="254" width="0" style="15" hidden="1" customWidth="1"/>
    <col min="255" max="255" width="13.5703125" style="15" customWidth="1"/>
    <col min="256" max="256" width="34.5703125" style="15" customWidth="1"/>
    <col min="257" max="257" width="17.7109375" style="15" customWidth="1"/>
    <col min="258" max="258" width="14.5703125" style="15" customWidth="1"/>
    <col min="259" max="259" width="11.7109375" style="15" customWidth="1"/>
    <col min="260" max="260" width="17.5703125" style="15" customWidth="1"/>
    <col min="261" max="261" width="14" style="15" bestFit="1" customWidth="1"/>
    <col min="262" max="262" width="30.140625" style="15" bestFit="1" customWidth="1"/>
    <col min="263" max="263" width="18" style="15" bestFit="1" customWidth="1"/>
    <col min="264" max="264" width="25.140625" style="15" customWidth="1"/>
    <col min="265" max="265" width="21.28515625" style="15" customWidth="1"/>
    <col min="266" max="266" width="18.85546875" style="15" customWidth="1"/>
    <col min="267" max="267" width="16" style="15" bestFit="1" customWidth="1"/>
    <col min="268" max="268" width="13.85546875" style="15" bestFit="1" customWidth="1"/>
    <col min="269" max="269" width="21.42578125" style="15" customWidth="1"/>
    <col min="270" max="506" width="9.140625" style="15"/>
    <col min="507" max="507" width="7" style="15" bestFit="1" customWidth="1"/>
    <col min="508" max="508" width="0" style="15" hidden="1" customWidth="1"/>
    <col min="509" max="509" width="9.140625" style="15"/>
    <col min="510" max="510" width="0" style="15" hidden="1" customWidth="1"/>
    <col min="511" max="511" width="13.5703125" style="15" customWidth="1"/>
    <col min="512" max="512" width="34.5703125" style="15" customWidth="1"/>
    <col min="513" max="513" width="17.7109375" style="15" customWidth="1"/>
    <col min="514" max="514" width="14.5703125" style="15" customWidth="1"/>
    <col min="515" max="515" width="11.7109375" style="15" customWidth="1"/>
    <col min="516" max="516" width="17.5703125" style="15" customWidth="1"/>
    <col min="517" max="517" width="14" style="15" bestFit="1" customWidth="1"/>
    <col min="518" max="518" width="30.140625" style="15" bestFit="1" customWidth="1"/>
    <col min="519" max="519" width="18" style="15" bestFit="1" customWidth="1"/>
    <col min="520" max="520" width="25.140625" style="15" customWidth="1"/>
    <col min="521" max="521" width="21.28515625" style="15" customWidth="1"/>
    <col min="522" max="522" width="18.85546875" style="15" customWidth="1"/>
    <col min="523" max="523" width="16" style="15" bestFit="1" customWidth="1"/>
    <col min="524" max="524" width="13.85546875" style="15" bestFit="1" customWidth="1"/>
    <col min="525" max="525" width="21.42578125" style="15" customWidth="1"/>
    <col min="526" max="762" width="9.140625" style="15"/>
    <col min="763" max="763" width="7" style="15" bestFit="1" customWidth="1"/>
    <col min="764" max="764" width="0" style="15" hidden="1" customWidth="1"/>
    <col min="765" max="765" width="9.140625" style="15"/>
    <col min="766" max="766" width="0" style="15" hidden="1" customWidth="1"/>
    <col min="767" max="767" width="13.5703125" style="15" customWidth="1"/>
    <col min="768" max="768" width="34.5703125" style="15" customWidth="1"/>
    <col min="769" max="769" width="17.7109375" style="15" customWidth="1"/>
    <col min="770" max="770" width="14.5703125" style="15" customWidth="1"/>
    <col min="771" max="771" width="11.7109375" style="15" customWidth="1"/>
    <col min="772" max="772" width="17.5703125" style="15" customWidth="1"/>
    <col min="773" max="773" width="14" style="15" bestFit="1" customWidth="1"/>
    <col min="774" max="774" width="30.140625" style="15" bestFit="1" customWidth="1"/>
    <col min="775" max="775" width="18" style="15" bestFit="1" customWidth="1"/>
    <col min="776" max="776" width="25.140625" style="15" customWidth="1"/>
    <col min="777" max="777" width="21.28515625" style="15" customWidth="1"/>
    <col min="778" max="778" width="18.85546875" style="15" customWidth="1"/>
    <col min="779" max="779" width="16" style="15" bestFit="1" customWidth="1"/>
    <col min="780" max="780" width="13.85546875" style="15" bestFit="1" customWidth="1"/>
    <col min="781" max="781" width="21.42578125" style="15" customWidth="1"/>
    <col min="782" max="1018" width="9.140625" style="15"/>
    <col min="1019" max="1019" width="7" style="15" bestFit="1" customWidth="1"/>
    <col min="1020" max="1020" width="0" style="15" hidden="1" customWidth="1"/>
    <col min="1021" max="1021" width="9.140625" style="15"/>
    <col min="1022" max="1022" width="0" style="15" hidden="1" customWidth="1"/>
    <col min="1023" max="1023" width="13.5703125" style="15" customWidth="1"/>
    <col min="1024" max="1024" width="34.5703125" style="15" customWidth="1"/>
    <col min="1025" max="1025" width="17.7109375" style="15" customWidth="1"/>
    <col min="1026" max="1026" width="14.5703125" style="15" customWidth="1"/>
    <col min="1027" max="1027" width="11.7109375" style="15" customWidth="1"/>
    <col min="1028" max="1028" width="17.5703125" style="15" customWidth="1"/>
    <col min="1029" max="1029" width="14" style="15" bestFit="1" customWidth="1"/>
    <col min="1030" max="1030" width="30.140625" style="15" bestFit="1" customWidth="1"/>
    <col min="1031" max="1031" width="18" style="15" bestFit="1" customWidth="1"/>
    <col min="1032" max="1032" width="25.140625" style="15" customWidth="1"/>
    <col min="1033" max="1033" width="21.28515625" style="15" customWidth="1"/>
    <col min="1034" max="1034" width="18.85546875" style="15" customWidth="1"/>
    <col min="1035" max="1035" width="16" style="15" bestFit="1" customWidth="1"/>
    <col min="1036" max="1036" width="13.85546875" style="15" bestFit="1" customWidth="1"/>
    <col min="1037" max="1037" width="21.42578125" style="15" customWidth="1"/>
    <col min="1038" max="1274" width="9.140625" style="15"/>
    <col min="1275" max="1275" width="7" style="15" bestFit="1" customWidth="1"/>
    <col min="1276" max="1276" width="0" style="15" hidden="1" customWidth="1"/>
    <col min="1277" max="1277" width="9.140625" style="15"/>
    <col min="1278" max="1278" width="0" style="15" hidden="1" customWidth="1"/>
    <col min="1279" max="1279" width="13.5703125" style="15" customWidth="1"/>
    <col min="1280" max="1280" width="34.5703125" style="15" customWidth="1"/>
    <col min="1281" max="1281" width="17.7109375" style="15" customWidth="1"/>
    <col min="1282" max="1282" width="14.5703125" style="15" customWidth="1"/>
    <col min="1283" max="1283" width="11.7109375" style="15" customWidth="1"/>
    <col min="1284" max="1284" width="17.5703125" style="15" customWidth="1"/>
    <col min="1285" max="1285" width="14" style="15" bestFit="1" customWidth="1"/>
    <col min="1286" max="1286" width="30.140625" style="15" bestFit="1" customWidth="1"/>
    <col min="1287" max="1287" width="18" style="15" bestFit="1" customWidth="1"/>
    <col min="1288" max="1288" width="25.140625" style="15" customWidth="1"/>
    <col min="1289" max="1289" width="21.28515625" style="15" customWidth="1"/>
    <col min="1290" max="1290" width="18.85546875" style="15" customWidth="1"/>
    <col min="1291" max="1291" width="16" style="15" bestFit="1" customWidth="1"/>
    <col min="1292" max="1292" width="13.85546875" style="15" bestFit="1" customWidth="1"/>
    <col min="1293" max="1293" width="21.42578125" style="15" customWidth="1"/>
    <col min="1294" max="1530" width="9.140625" style="15"/>
    <col min="1531" max="1531" width="7" style="15" bestFit="1" customWidth="1"/>
    <col min="1532" max="1532" width="0" style="15" hidden="1" customWidth="1"/>
    <col min="1533" max="1533" width="9.140625" style="15"/>
    <col min="1534" max="1534" width="0" style="15" hidden="1" customWidth="1"/>
    <col min="1535" max="1535" width="13.5703125" style="15" customWidth="1"/>
    <col min="1536" max="1536" width="34.5703125" style="15" customWidth="1"/>
    <col min="1537" max="1537" width="17.7109375" style="15" customWidth="1"/>
    <col min="1538" max="1538" width="14.5703125" style="15" customWidth="1"/>
    <col min="1539" max="1539" width="11.7109375" style="15" customWidth="1"/>
    <col min="1540" max="1540" width="17.5703125" style="15" customWidth="1"/>
    <col min="1541" max="1541" width="14" style="15" bestFit="1" customWidth="1"/>
    <col min="1542" max="1542" width="30.140625" style="15" bestFit="1" customWidth="1"/>
    <col min="1543" max="1543" width="18" style="15" bestFit="1" customWidth="1"/>
    <col min="1544" max="1544" width="25.140625" style="15" customWidth="1"/>
    <col min="1545" max="1545" width="21.28515625" style="15" customWidth="1"/>
    <col min="1546" max="1546" width="18.85546875" style="15" customWidth="1"/>
    <col min="1547" max="1547" width="16" style="15" bestFit="1" customWidth="1"/>
    <col min="1548" max="1548" width="13.85546875" style="15" bestFit="1" customWidth="1"/>
    <col min="1549" max="1549" width="21.42578125" style="15" customWidth="1"/>
    <col min="1550" max="1786" width="9.140625" style="15"/>
    <col min="1787" max="1787" width="7" style="15" bestFit="1" customWidth="1"/>
    <col min="1788" max="1788" width="0" style="15" hidden="1" customWidth="1"/>
    <col min="1789" max="1789" width="9.140625" style="15"/>
    <col min="1790" max="1790" width="0" style="15" hidden="1" customWidth="1"/>
    <col min="1791" max="1791" width="13.5703125" style="15" customWidth="1"/>
    <col min="1792" max="1792" width="34.5703125" style="15" customWidth="1"/>
    <col min="1793" max="1793" width="17.7109375" style="15" customWidth="1"/>
    <col min="1794" max="1794" width="14.5703125" style="15" customWidth="1"/>
    <col min="1795" max="1795" width="11.7109375" style="15" customWidth="1"/>
    <col min="1796" max="1796" width="17.5703125" style="15" customWidth="1"/>
    <col min="1797" max="1797" width="14" style="15" bestFit="1" customWidth="1"/>
    <col min="1798" max="1798" width="30.140625" style="15" bestFit="1" customWidth="1"/>
    <col min="1799" max="1799" width="18" style="15" bestFit="1" customWidth="1"/>
    <col min="1800" max="1800" width="25.140625" style="15" customWidth="1"/>
    <col min="1801" max="1801" width="21.28515625" style="15" customWidth="1"/>
    <col min="1802" max="1802" width="18.85546875" style="15" customWidth="1"/>
    <col min="1803" max="1803" width="16" style="15" bestFit="1" customWidth="1"/>
    <col min="1804" max="1804" width="13.85546875" style="15" bestFit="1" customWidth="1"/>
    <col min="1805" max="1805" width="21.42578125" style="15" customWidth="1"/>
    <col min="1806" max="2042" width="9.140625" style="15"/>
    <col min="2043" max="2043" width="7" style="15" bestFit="1" customWidth="1"/>
    <col min="2044" max="2044" width="0" style="15" hidden="1" customWidth="1"/>
    <col min="2045" max="2045" width="9.140625" style="15"/>
    <col min="2046" max="2046" width="0" style="15" hidden="1" customWidth="1"/>
    <col min="2047" max="2047" width="13.5703125" style="15" customWidth="1"/>
    <col min="2048" max="2048" width="34.5703125" style="15" customWidth="1"/>
    <col min="2049" max="2049" width="17.7109375" style="15" customWidth="1"/>
    <col min="2050" max="2050" width="14.5703125" style="15" customWidth="1"/>
    <col min="2051" max="2051" width="11.7109375" style="15" customWidth="1"/>
    <col min="2052" max="2052" width="17.5703125" style="15" customWidth="1"/>
    <col min="2053" max="2053" width="14" style="15" bestFit="1" customWidth="1"/>
    <col min="2054" max="2054" width="30.140625" style="15" bestFit="1" customWidth="1"/>
    <col min="2055" max="2055" width="18" style="15" bestFit="1" customWidth="1"/>
    <col min="2056" max="2056" width="25.140625" style="15" customWidth="1"/>
    <col min="2057" max="2057" width="21.28515625" style="15" customWidth="1"/>
    <col min="2058" max="2058" width="18.85546875" style="15" customWidth="1"/>
    <col min="2059" max="2059" width="16" style="15" bestFit="1" customWidth="1"/>
    <col min="2060" max="2060" width="13.85546875" style="15" bestFit="1" customWidth="1"/>
    <col min="2061" max="2061" width="21.42578125" style="15" customWidth="1"/>
    <col min="2062" max="2298" width="9.140625" style="15"/>
    <col min="2299" max="2299" width="7" style="15" bestFit="1" customWidth="1"/>
    <col min="2300" max="2300" width="0" style="15" hidden="1" customWidth="1"/>
    <col min="2301" max="2301" width="9.140625" style="15"/>
    <col min="2302" max="2302" width="0" style="15" hidden="1" customWidth="1"/>
    <col min="2303" max="2303" width="13.5703125" style="15" customWidth="1"/>
    <col min="2304" max="2304" width="34.5703125" style="15" customWidth="1"/>
    <col min="2305" max="2305" width="17.7109375" style="15" customWidth="1"/>
    <col min="2306" max="2306" width="14.5703125" style="15" customWidth="1"/>
    <col min="2307" max="2307" width="11.7109375" style="15" customWidth="1"/>
    <col min="2308" max="2308" width="17.5703125" style="15" customWidth="1"/>
    <col min="2309" max="2309" width="14" style="15" bestFit="1" customWidth="1"/>
    <col min="2310" max="2310" width="30.140625" style="15" bestFit="1" customWidth="1"/>
    <col min="2311" max="2311" width="18" style="15" bestFit="1" customWidth="1"/>
    <col min="2312" max="2312" width="25.140625" style="15" customWidth="1"/>
    <col min="2313" max="2313" width="21.28515625" style="15" customWidth="1"/>
    <col min="2314" max="2314" width="18.85546875" style="15" customWidth="1"/>
    <col min="2315" max="2315" width="16" style="15" bestFit="1" customWidth="1"/>
    <col min="2316" max="2316" width="13.85546875" style="15" bestFit="1" customWidth="1"/>
    <col min="2317" max="2317" width="21.42578125" style="15" customWidth="1"/>
    <col min="2318" max="2554" width="9.140625" style="15"/>
    <col min="2555" max="2555" width="7" style="15" bestFit="1" customWidth="1"/>
    <col min="2556" max="2556" width="0" style="15" hidden="1" customWidth="1"/>
    <col min="2557" max="2557" width="9.140625" style="15"/>
    <col min="2558" max="2558" width="0" style="15" hidden="1" customWidth="1"/>
    <col min="2559" max="2559" width="13.5703125" style="15" customWidth="1"/>
    <col min="2560" max="2560" width="34.5703125" style="15" customWidth="1"/>
    <col min="2561" max="2561" width="17.7109375" style="15" customWidth="1"/>
    <col min="2562" max="2562" width="14.5703125" style="15" customWidth="1"/>
    <col min="2563" max="2563" width="11.7109375" style="15" customWidth="1"/>
    <col min="2564" max="2564" width="17.5703125" style="15" customWidth="1"/>
    <col min="2565" max="2565" width="14" style="15" bestFit="1" customWidth="1"/>
    <col min="2566" max="2566" width="30.140625" style="15" bestFit="1" customWidth="1"/>
    <col min="2567" max="2567" width="18" style="15" bestFit="1" customWidth="1"/>
    <col min="2568" max="2568" width="25.140625" style="15" customWidth="1"/>
    <col min="2569" max="2569" width="21.28515625" style="15" customWidth="1"/>
    <col min="2570" max="2570" width="18.85546875" style="15" customWidth="1"/>
    <col min="2571" max="2571" width="16" style="15" bestFit="1" customWidth="1"/>
    <col min="2572" max="2572" width="13.85546875" style="15" bestFit="1" customWidth="1"/>
    <col min="2573" max="2573" width="21.42578125" style="15" customWidth="1"/>
    <col min="2574" max="2810" width="9.140625" style="15"/>
    <col min="2811" max="2811" width="7" style="15" bestFit="1" customWidth="1"/>
    <col min="2812" max="2812" width="0" style="15" hidden="1" customWidth="1"/>
    <col min="2813" max="2813" width="9.140625" style="15"/>
    <col min="2814" max="2814" width="0" style="15" hidden="1" customWidth="1"/>
    <col min="2815" max="2815" width="13.5703125" style="15" customWidth="1"/>
    <col min="2816" max="2816" width="34.5703125" style="15" customWidth="1"/>
    <col min="2817" max="2817" width="17.7109375" style="15" customWidth="1"/>
    <col min="2818" max="2818" width="14.5703125" style="15" customWidth="1"/>
    <col min="2819" max="2819" width="11.7109375" style="15" customWidth="1"/>
    <col min="2820" max="2820" width="17.5703125" style="15" customWidth="1"/>
    <col min="2821" max="2821" width="14" style="15" bestFit="1" customWidth="1"/>
    <col min="2822" max="2822" width="30.140625" style="15" bestFit="1" customWidth="1"/>
    <col min="2823" max="2823" width="18" style="15" bestFit="1" customWidth="1"/>
    <col min="2824" max="2824" width="25.140625" style="15" customWidth="1"/>
    <col min="2825" max="2825" width="21.28515625" style="15" customWidth="1"/>
    <col min="2826" max="2826" width="18.85546875" style="15" customWidth="1"/>
    <col min="2827" max="2827" width="16" style="15" bestFit="1" customWidth="1"/>
    <col min="2828" max="2828" width="13.85546875" style="15" bestFit="1" customWidth="1"/>
    <col min="2829" max="2829" width="21.42578125" style="15" customWidth="1"/>
    <col min="2830" max="3066" width="9.140625" style="15"/>
    <col min="3067" max="3067" width="7" style="15" bestFit="1" customWidth="1"/>
    <col min="3068" max="3068" width="0" style="15" hidden="1" customWidth="1"/>
    <col min="3069" max="3069" width="9.140625" style="15"/>
    <col min="3070" max="3070" width="0" style="15" hidden="1" customWidth="1"/>
    <col min="3071" max="3071" width="13.5703125" style="15" customWidth="1"/>
    <col min="3072" max="3072" width="34.5703125" style="15" customWidth="1"/>
    <col min="3073" max="3073" width="17.7109375" style="15" customWidth="1"/>
    <col min="3074" max="3074" width="14.5703125" style="15" customWidth="1"/>
    <col min="3075" max="3075" width="11.7109375" style="15" customWidth="1"/>
    <col min="3076" max="3076" width="17.5703125" style="15" customWidth="1"/>
    <col min="3077" max="3077" width="14" style="15" bestFit="1" customWidth="1"/>
    <col min="3078" max="3078" width="30.140625" style="15" bestFit="1" customWidth="1"/>
    <col min="3079" max="3079" width="18" style="15" bestFit="1" customWidth="1"/>
    <col min="3080" max="3080" width="25.140625" style="15" customWidth="1"/>
    <col min="3081" max="3081" width="21.28515625" style="15" customWidth="1"/>
    <col min="3082" max="3082" width="18.85546875" style="15" customWidth="1"/>
    <col min="3083" max="3083" width="16" style="15" bestFit="1" customWidth="1"/>
    <col min="3084" max="3084" width="13.85546875" style="15" bestFit="1" customWidth="1"/>
    <col min="3085" max="3085" width="21.42578125" style="15" customWidth="1"/>
    <col min="3086" max="3322" width="9.140625" style="15"/>
    <col min="3323" max="3323" width="7" style="15" bestFit="1" customWidth="1"/>
    <col min="3324" max="3324" width="0" style="15" hidden="1" customWidth="1"/>
    <col min="3325" max="3325" width="9.140625" style="15"/>
    <col min="3326" max="3326" width="0" style="15" hidden="1" customWidth="1"/>
    <col min="3327" max="3327" width="13.5703125" style="15" customWidth="1"/>
    <col min="3328" max="3328" width="34.5703125" style="15" customWidth="1"/>
    <col min="3329" max="3329" width="17.7109375" style="15" customWidth="1"/>
    <col min="3330" max="3330" width="14.5703125" style="15" customWidth="1"/>
    <col min="3331" max="3331" width="11.7109375" style="15" customWidth="1"/>
    <col min="3332" max="3332" width="17.5703125" style="15" customWidth="1"/>
    <col min="3333" max="3333" width="14" style="15" bestFit="1" customWidth="1"/>
    <col min="3334" max="3334" width="30.140625" style="15" bestFit="1" customWidth="1"/>
    <col min="3335" max="3335" width="18" style="15" bestFit="1" customWidth="1"/>
    <col min="3336" max="3336" width="25.140625" style="15" customWidth="1"/>
    <col min="3337" max="3337" width="21.28515625" style="15" customWidth="1"/>
    <col min="3338" max="3338" width="18.85546875" style="15" customWidth="1"/>
    <col min="3339" max="3339" width="16" style="15" bestFit="1" customWidth="1"/>
    <col min="3340" max="3340" width="13.85546875" style="15" bestFit="1" customWidth="1"/>
    <col min="3341" max="3341" width="21.42578125" style="15" customWidth="1"/>
    <col min="3342" max="3578" width="9.140625" style="15"/>
    <col min="3579" max="3579" width="7" style="15" bestFit="1" customWidth="1"/>
    <col min="3580" max="3580" width="0" style="15" hidden="1" customWidth="1"/>
    <col min="3581" max="3581" width="9.140625" style="15"/>
    <col min="3582" max="3582" width="0" style="15" hidden="1" customWidth="1"/>
    <col min="3583" max="3583" width="13.5703125" style="15" customWidth="1"/>
    <col min="3584" max="3584" width="34.5703125" style="15" customWidth="1"/>
    <col min="3585" max="3585" width="17.7109375" style="15" customWidth="1"/>
    <col min="3586" max="3586" width="14.5703125" style="15" customWidth="1"/>
    <col min="3587" max="3587" width="11.7109375" style="15" customWidth="1"/>
    <col min="3588" max="3588" width="17.5703125" style="15" customWidth="1"/>
    <col min="3589" max="3589" width="14" style="15" bestFit="1" customWidth="1"/>
    <col min="3590" max="3590" width="30.140625" style="15" bestFit="1" customWidth="1"/>
    <col min="3591" max="3591" width="18" style="15" bestFit="1" customWidth="1"/>
    <col min="3592" max="3592" width="25.140625" style="15" customWidth="1"/>
    <col min="3593" max="3593" width="21.28515625" style="15" customWidth="1"/>
    <col min="3594" max="3594" width="18.85546875" style="15" customWidth="1"/>
    <col min="3595" max="3595" width="16" style="15" bestFit="1" customWidth="1"/>
    <col min="3596" max="3596" width="13.85546875" style="15" bestFit="1" customWidth="1"/>
    <col min="3597" max="3597" width="21.42578125" style="15" customWidth="1"/>
    <col min="3598" max="3834" width="9.140625" style="15"/>
    <col min="3835" max="3835" width="7" style="15" bestFit="1" customWidth="1"/>
    <col min="3836" max="3836" width="0" style="15" hidden="1" customWidth="1"/>
    <col min="3837" max="3837" width="9.140625" style="15"/>
    <col min="3838" max="3838" width="0" style="15" hidden="1" customWidth="1"/>
    <col min="3839" max="3839" width="13.5703125" style="15" customWidth="1"/>
    <col min="3840" max="3840" width="34.5703125" style="15" customWidth="1"/>
    <col min="3841" max="3841" width="17.7109375" style="15" customWidth="1"/>
    <col min="3842" max="3842" width="14.5703125" style="15" customWidth="1"/>
    <col min="3843" max="3843" width="11.7109375" style="15" customWidth="1"/>
    <col min="3844" max="3844" width="17.5703125" style="15" customWidth="1"/>
    <col min="3845" max="3845" width="14" style="15" bestFit="1" customWidth="1"/>
    <col min="3846" max="3846" width="30.140625" style="15" bestFit="1" customWidth="1"/>
    <col min="3847" max="3847" width="18" style="15" bestFit="1" customWidth="1"/>
    <col min="3848" max="3848" width="25.140625" style="15" customWidth="1"/>
    <col min="3849" max="3849" width="21.28515625" style="15" customWidth="1"/>
    <col min="3850" max="3850" width="18.85546875" style="15" customWidth="1"/>
    <col min="3851" max="3851" width="16" style="15" bestFit="1" customWidth="1"/>
    <col min="3852" max="3852" width="13.85546875" style="15" bestFit="1" customWidth="1"/>
    <col min="3853" max="3853" width="21.42578125" style="15" customWidth="1"/>
    <col min="3854" max="4090" width="9.140625" style="15"/>
    <col min="4091" max="4091" width="7" style="15" bestFit="1" customWidth="1"/>
    <col min="4092" max="4092" width="0" style="15" hidden="1" customWidth="1"/>
    <col min="4093" max="4093" width="9.140625" style="15"/>
    <col min="4094" max="4094" width="0" style="15" hidden="1" customWidth="1"/>
    <col min="4095" max="4095" width="13.5703125" style="15" customWidth="1"/>
    <col min="4096" max="4096" width="34.5703125" style="15" customWidth="1"/>
    <col min="4097" max="4097" width="17.7109375" style="15" customWidth="1"/>
    <col min="4098" max="4098" width="14.5703125" style="15" customWidth="1"/>
    <col min="4099" max="4099" width="11.7109375" style="15" customWidth="1"/>
    <col min="4100" max="4100" width="17.5703125" style="15" customWidth="1"/>
    <col min="4101" max="4101" width="14" style="15" bestFit="1" customWidth="1"/>
    <col min="4102" max="4102" width="30.140625" style="15" bestFit="1" customWidth="1"/>
    <col min="4103" max="4103" width="18" style="15" bestFit="1" customWidth="1"/>
    <col min="4104" max="4104" width="25.140625" style="15" customWidth="1"/>
    <col min="4105" max="4105" width="21.28515625" style="15" customWidth="1"/>
    <col min="4106" max="4106" width="18.85546875" style="15" customWidth="1"/>
    <col min="4107" max="4107" width="16" style="15" bestFit="1" customWidth="1"/>
    <col min="4108" max="4108" width="13.85546875" style="15" bestFit="1" customWidth="1"/>
    <col min="4109" max="4109" width="21.42578125" style="15" customWidth="1"/>
    <col min="4110" max="4346" width="9.140625" style="15"/>
    <col min="4347" max="4347" width="7" style="15" bestFit="1" customWidth="1"/>
    <col min="4348" max="4348" width="0" style="15" hidden="1" customWidth="1"/>
    <col min="4349" max="4349" width="9.140625" style="15"/>
    <col min="4350" max="4350" width="0" style="15" hidden="1" customWidth="1"/>
    <col min="4351" max="4351" width="13.5703125" style="15" customWidth="1"/>
    <col min="4352" max="4352" width="34.5703125" style="15" customWidth="1"/>
    <col min="4353" max="4353" width="17.7109375" style="15" customWidth="1"/>
    <col min="4354" max="4354" width="14.5703125" style="15" customWidth="1"/>
    <col min="4355" max="4355" width="11.7109375" style="15" customWidth="1"/>
    <col min="4356" max="4356" width="17.5703125" style="15" customWidth="1"/>
    <col min="4357" max="4357" width="14" style="15" bestFit="1" customWidth="1"/>
    <col min="4358" max="4358" width="30.140625" style="15" bestFit="1" customWidth="1"/>
    <col min="4359" max="4359" width="18" style="15" bestFit="1" customWidth="1"/>
    <col min="4360" max="4360" width="25.140625" style="15" customWidth="1"/>
    <col min="4361" max="4361" width="21.28515625" style="15" customWidth="1"/>
    <col min="4362" max="4362" width="18.85546875" style="15" customWidth="1"/>
    <col min="4363" max="4363" width="16" style="15" bestFit="1" customWidth="1"/>
    <col min="4364" max="4364" width="13.85546875" style="15" bestFit="1" customWidth="1"/>
    <col min="4365" max="4365" width="21.42578125" style="15" customWidth="1"/>
    <col min="4366" max="4602" width="9.140625" style="15"/>
    <col min="4603" max="4603" width="7" style="15" bestFit="1" customWidth="1"/>
    <col min="4604" max="4604" width="0" style="15" hidden="1" customWidth="1"/>
    <col min="4605" max="4605" width="9.140625" style="15"/>
    <col min="4606" max="4606" width="0" style="15" hidden="1" customWidth="1"/>
    <col min="4607" max="4607" width="13.5703125" style="15" customWidth="1"/>
    <col min="4608" max="4608" width="34.5703125" style="15" customWidth="1"/>
    <col min="4609" max="4609" width="17.7109375" style="15" customWidth="1"/>
    <col min="4610" max="4610" width="14.5703125" style="15" customWidth="1"/>
    <col min="4611" max="4611" width="11.7109375" style="15" customWidth="1"/>
    <col min="4612" max="4612" width="17.5703125" style="15" customWidth="1"/>
    <col min="4613" max="4613" width="14" style="15" bestFit="1" customWidth="1"/>
    <col min="4614" max="4614" width="30.140625" style="15" bestFit="1" customWidth="1"/>
    <col min="4615" max="4615" width="18" style="15" bestFit="1" customWidth="1"/>
    <col min="4616" max="4616" width="25.140625" style="15" customWidth="1"/>
    <col min="4617" max="4617" width="21.28515625" style="15" customWidth="1"/>
    <col min="4618" max="4618" width="18.85546875" style="15" customWidth="1"/>
    <col min="4619" max="4619" width="16" style="15" bestFit="1" customWidth="1"/>
    <col min="4620" max="4620" width="13.85546875" style="15" bestFit="1" customWidth="1"/>
    <col min="4621" max="4621" width="21.42578125" style="15" customWidth="1"/>
    <col min="4622" max="4858" width="9.140625" style="15"/>
    <col min="4859" max="4859" width="7" style="15" bestFit="1" customWidth="1"/>
    <col min="4860" max="4860" width="0" style="15" hidden="1" customWidth="1"/>
    <col min="4861" max="4861" width="9.140625" style="15"/>
    <col min="4862" max="4862" width="0" style="15" hidden="1" customWidth="1"/>
    <col min="4863" max="4863" width="13.5703125" style="15" customWidth="1"/>
    <col min="4864" max="4864" width="34.5703125" style="15" customWidth="1"/>
    <col min="4865" max="4865" width="17.7109375" style="15" customWidth="1"/>
    <col min="4866" max="4866" width="14.5703125" style="15" customWidth="1"/>
    <col min="4867" max="4867" width="11.7109375" style="15" customWidth="1"/>
    <col min="4868" max="4868" width="17.5703125" style="15" customWidth="1"/>
    <col min="4869" max="4869" width="14" style="15" bestFit="1" customWidth="1"/>
    <col min="4870" max="4870" width="30.140625" style="15" bestFit="1" customWidth="1"/>
    <col min="4871" max="4871" width="18" style="15" bestFit="1" customWidth="1"/>
    <col min="4872" max="4872" width="25.140625" style="15" customWidth="1"/>
    <col min="4873" max="4873" width="21.28515625" style="15" customWidth="1"/>
    <col min="4874" max="4874" width="18.85546875" style="15" customWidth="1"/>
    <col min="4875" max="4875" width="16" style="15" bestFit="1" customWidth="1"/>
    <col min="4876" max="4876" width="13.85546875" style="15" bestFit="1" customWidth="1"/>
    <col min="4877" max="4877" width="21.42578125" style="15" customWidth="1"/>
    <col min="4878" max="5114" width="9.140625" style="15"/>
    <col min="5115" max="5115" width="7" style="15" bestFit="1" customWidth="1"/>
    <col min="5116" max="5116" width="0" style="15" hidden="1" customWidth="1"/>
    <col min="5117" max="5117" width="9.140625" style="15"/>
    <col min="5118" max="5118" width="0" style="15" hidden="1" customWidth="1"/>
    <col min="5119" max="5119" width="13.5703125" style="15" customWidth="1"/>
    <col min="5120" max="5120" width="34.5703125" style="15" customWidth="1"/>
    <col min="5121" max="5121" width="17.7109375" style="15" customWidth="1"/>
    <col min="5122" max="5122" width="14.5703125" style="15" customWidth="1"/>
    <col min="5123" max="5123" width="11.7109375" style="15" customWidth="1"/>
    <col min="5124" max="5124" width="17.5703125" style="15" customWidth="1"/>
    <col min="5125" max="5125" width="14" style="15" bestFit="1" customWidth="1"/>
    <col min="5126" max="5126" width="30.140625" style="15" bestFit="1" customWidth="1"/>
    <col min="5127" max="5127" width="18" style="15" bestFit="1" customWidth="1"/>
    <col min="5128" max="5128" width="25.140625" style="15" customWidth="1"/>
    <col min="5129" max="5129" width="21.28515625" style="15" customWidth="1"/>
    <col min="5130" max="5130" width="18.85546875" style="15" customWidth="1"/>
    <col min="5131" max="5131" width="16" style="15" bestFit="1" customWidth="1"/>
    <col min="5132" max="5132" width="13.85546875" style="15" bestFit="1" customWidth="1"/>
    <col min="5133" max="5133" width="21.42578125" style="15" customWidth="1"/>
    <col min="5134" max="5370" width="9.140625" style="15"/>
    <col min="5371" max="5371" width="7" style="15" bestFit="1" customWidth="1"/>
    <col min="5372" max="5372" width="0" style="15" hidden="1" customWidth="1"/>
    <col min="5373" max="5373" width="9.140625" style="15"/>
    <col min="5374" max="5374" width="0" style="15" hidden="1" customWidth="1"/>
    <col min="5375" max="5375" width="13.5703125" style="15" customWidth="1"/>
    <col min="5376" max="5376" width="34.5703125" style="15" customWidth="1"/>
    <col min="5377" max="5377" width="17.7109375" style="15" customWidth="1"/>
    <col min="5378" max="5378" width="14.5703125" style="15" customWidth="1"/>
    <col min="5379" max="5379" width="11.7109375" style="15" customWidth="1"/>
    <col min="5380" max="5380" width="17.5703125" style="15" customWidth="1"/>
    <col min="5381" max="5381" width="14" style="15" bestFit="1" customWidth="1"/>
    <col min="5382" max="5382" width="30.140625" style="15" bestFit="1" customWidth="1"/>
    <col min="5383" max="5383" width="18" style="15" bestFit="1" customWidth="1"/>
    <col min="5384" max="5384" width="25.140625" style="15" customWidth="1"/>
    <col min="5385" max="5385" width="21.28515625" style="15" customWidth="1"/>
    <col min="5386" max="5386" width="18.85546875" style="15" customWidth="1"/>
    <col min="5387" max="5387" width="16" style="15" bestFit="1" customWidth="1"/>
    <col min="5388" max="5388" width="13.85546875" style="15" bestFit="1" customWidth="1"/>
    <col min="5389" max="5389" width="21.42578125" style="15" customWidth="1"/>
    <col min="5390" max="5626" width="9.140625" style="15"/>
    <col min="5627" max="5627" width="7" style="15" bestFit="1" customWidth="1"/>
    <col min="5628" max="5628" width="0" style="15" hidden="1" customWidth="1"/>
    <col min="5629" max="5629" width="9.140625" style="15"/>
    <col min="5630" max="5630" width="0" style="15" hidden="1" customWidth="1"/>
    <col min="5631" max="5631" width="13.5703125" style="15" customWidth="1"/>
    <col min="5632" max="5632" width="34.5703125" style="15" customWidth="1"/>
    <col min="5633" max="5633" width="17.7109375" style="15" customWidth="1"/>
    <col min="5634" max="5634" width="14.5703125" style="15" customWidth="1"/>
    <col min="5635" max="5635" width="11.7109375" style="15" customWidth="1"/>
    <col min="5636" max="5636" width="17.5703125" style="15" customWidth="1"/>
    <col min="5637" max="5637" width="14" style="15" bestFit="1" customWidth="1"/>
    <col min="5638" max="5638" width="30.140625" style="15" bestFit="1" customWidth="1"/>
    <col min="5639" max="5639" width="18" style="15" bestFit="1" customWidth="1"/>
    <col min="5640" max="5640" width="25.140625" style="15" customWidth="1"/>
    <col min="5641" max="5641" width="21.28515625" style="15" customWidth="1"/>
    <col min="5642" max="5642" width="18.85546875" style="15" customWidth="1"/>
    <col min="5643" max="5643" width="16" style="15" bestFit="1" customWidth="1"/>
    <col min="5644" max="5644" width="13.85546875" style="15" bestFit="1" customWidth="1"/>
    <col min="5645" max="5645" width="21.42578125" style="15" customWidth="1"/>
    <col min="5646" max="5882" width="9.140625" style="15"/>
    <col min="5883" max="5883" width="7" style="15" bestFit="1" customWidth="1"/>
    <col min="5884" max="5884" width="0" style="15" hidden="1" customWidth="1"/>
    <col min="5885" max="5885" width="9.140625" style="15"/>
    <col min="5886" max="5886" width="0" style="15" hidden="1" customWidth="1"/>
    <col min="5887" max="5887" width="13.5703125" style="15" customWidth="1"/>
    <col min="5888" max="5888" width="34.5703125" style="15" customWidth="1"/>
    <col min="5889" max="5889" width="17.7109375" style="15" customWidth="1"/>
    <col min="5890" max="5890" width="14.5703125" style="15" customWidth="1"/>
    <col min="5891" max="5891" width="11.7109375" style="15" customWidth="1"/>
    <col min="5892" max="5892" width="17.5703125" style="15" customWidth="1"/>
    <col min="5893" max="5893" width="14" style="15" bestFit="1" customWidth="1"/>
    <col min="5894" max="5894" width="30.140625" style="15" bestFit="1" customWidth="1"/>
    <col min="5895" max="5895" width="18" style="15" bestFit="1" customWidth="1"/>
    <col min="5896" max="5896" width="25.140625" style="15" customWidth="1"/>
    <col min="5897" max="5897" width="21.28515625" style="15" customWidth="1"/>
    <col min="5898" max="5898" width="18.85546875" style="15" customWidth="1"/>
    <col min="5899" max="5899" width="16" style="15" bestFit="1" customWidth="1"/>
    <col min="5900" max="5900" width="13.85546875" style="15" bestFit="1" customWidth="1"/>
    <col min="5901" max="5901" width="21.42578125" style="15" customWidth="1"/>
    <col min="5902" max="6138" width="9.140625" style="15"/>
    <col min="6139" max="6139" width="7" style="15" bestFit="1" customWidth="1"/>
    <col min="6140" max="6140" width="0" style="15" hidden="1" customWidth="1"/>
    <col min="6141" max="6141" width="9.140625" style="15"/>
    <col min="6142" max="6142" width="0" style="15" hidden="1" customWidth="1"/>
    <col min="6143" max="6143" width="13.5703125" style="15" customWidth="1"/>
    <col min="6144" max="6144" width="34.5703125" style="15" customWidth="1"/>
    <col min="6145" max="6145" width="17.7109375" style="15" customWidth="1"/>
    <col min="6146" max="6146" width="14.5703125" style="15" customWidth="1"/>
    <col min="6147" max="6147" width="11.7109375" style="15" customWidth="1"/>
    <col min="6148" max="6148" width="17.5703125" style="15" customWidth="1"/>
    <col min="6149" max="6149" width="14" style="15" bestFit="1" customWidth="1"/>
    <col min="6150" max="6150" width="30.140625" style="15" bestFit="1" customWidth="1"/>
    <col min="6151" max="6151" width="18" style="15" bestFit="1" customWidth="1"/>
    <col min="6152" max="6152" width="25.140625" style="15" customWidth="1"/>
    <col min="6153" max="6153" width="21.28515625" style="15" customWidth="1"/>
    <col min="6154" max="6154" width="18.85546875" style="15" customWidth="1"/>
    <col min="6155" max="6155" width="16" style="15" bestFit="1" customWidth="1"/>
    <col min="6156" max="6156" width="13.85546875" style="15" bestFit="1" customWidth="1"/>
    <col min="6157" max="6157" width="21.42578125" style="15" customWidth="1"/>
    <col min="6158" max="6394" width="9.140625" style="15"/>
    <col min="6395" max="6395" width="7" style="15" bestFit="1" customWidth="1"/>
    <col min="6396" max="6396" width="0" style="15" hidden="1" customWidth="1"/>
    <col min="6397" max="6397" width="9.140625" style="15"/>
    <col min="6398" max="6398" width="0" style="15" hidden="1" customWidth="1"/>
    <col min="6399" max="6399" width="13.5703125" style="15" customWidth="1"/>
    <col min="6400" max="6400" width="34.5703125" style="15" customWidth="1"/>
    <col min="6401" max="6401" width="17.7109375" style="15" customWidth="1"/>
    <col min="6402" max="6402" width="14.5703125" style="15" customWidth="1"/>
    <col min="6403" max="6403" width="11.7109375" style="15" customWidth="1"/>
    <col min="6404" max="6404" width="17.5703125" style="15" customWidth="1"/>
    <col min="6405" max="6405" width="14" style="15" bestFit="1" customWidth="1"/>
    <col min="6406" max="6406" width="30.140625" style="15" bestFit="1" customWidth="1"/>
    <col min="6407" max="6407" width="18" style="15" bestFit="1" customWidth="1"/>
    <col min="6408" max="6408" width="25.140625" style="15" customWidth="1"/>
    <col min="6409" max="6409" width="21.28515625" style="15" customWidth="1"/>
    <col min="6410" max="6410" width="18.85546875" style="15" customWidth="1"/>
    <col min="6411" max="6411" width="16" style="15" bestFit="1" customWidth="1"/>
    <col min="6412" max="6412" width="13.85546875" style="15" bestFit="1" customWidth="1"/>
    <col min="6413" max="6413" width="21.42578125" style="15" customWidth="1"/>
    <col min="6414" max="6650" width="9.140625" style="15"/>
    <col min="6651" max="6651" width="7" style="15" bestFit="1" customWidth="1"/>
    <col min="6652" max="6652" width="0" style="15" hidden="1" customWidth="1"/>
    <col min="6653" max="6653" width="9.140625" style="15"/>
    <col min="6654" max="6654" width="0" style="15" hidden="1" customWidth="1"/>
    <col min="6655" max="6655" width="13.5703125" style="15" customWidth="1"/>
    <col min="6656" max="6656" width="34.5703125" style="15" customWidth="1"/>
    <col min="6657" max="6657" width="17.7109375" style="15" customWidth="1"/>
    <col min="6658" max="6658" width="14.5703125" style="15" customWidth="1"/>
    <col min="6659" max="6659" width="11.7109375" style="15" customWidth="1"/>
    <col min="6660" max="6660" width="17.5703125" style="15" customWidth="1"/>
    <col min="6661" max="6661" width="14" style="15" bestFit="1" customWidth="1"/>
    <col min="6662" max="6662" width="30.140625" style="15" bestFit="1" customWidth="1"/>
    <col min="6663" max="6663" width="18" style="15" bestFit="1" customWidth="1"/>
    <col min="6664" max="6664" width="25.140625" style="15" customWidth="1"/>
    <col min="6665" max="6665" width="21.28515625" style="15" customWidth="1"/>
    <col min="6666" max="6666" width="18.85546875" style="15" customWidth="1"/>
    <col min="6667" max="6667" width="16" style="15" bestFit="1" customWidth="1"/>
    <col min="6668" max="6668" width="13.85546875" style="15" bestFit="1" customWidth="1"/>
    <col min="6669" max="6669" width="21.42578125" style="15" customWidth="1"/>
    <col min="6670" max="6906" width="9.140625" style="15"/>
    <col min="6907" max="6907" width="7" style="15" bestFit="1" customWidth="1"/>
    <col min="6908" max="6908" width="0" style="15" hidden="1" customWidth="1"/>
    <col min="6909" max="6909" width="9.140625" style="15"/>
    <col min="6910" max="6910" width="0" style="15" hidden="1" customWidth="1"/>
    <col min="6911" max="6911" width="13.5703125" style="15" customWidth="1"/>
    <col min="6912" max="6912" width="34.5703125" style="15" customWidth="1"/>
    <col min="6913" max="6913" width="17.7109375" style="15" customWidth="1"/>
    <col min="6914" max="6914" width="14.5703125" style="15" customWidth="1"/>
    <col min="6915" max="6915" width="11.7109375" style="15" customWidth="1"/>
    <col min="6916" max="6916" width="17.5703125" style="15" customWidth="1"/>
    <col min="6917" max="6917" width="14" style="15" bestFit="1" customWidth="1"/>
    <col min="6918" max="6918" width="30.140625" style="15" bestFit="1" customWidth="1"/>
    <col min="6919" max="6919" width="18" style="15" bestFit="1" customWidth="1"/>
    <col min="6920" max="6920" width="25.140625" style="15" customWidth="1"/>
    <col min="6921" max="6921" width="21.28515625" style="15" customWidth="1"/>
    <col min="6922" max="6922" width="18.85546875" style="15" customWidth="1"/>
    <col min="6923" max="6923" width="16" style="15" bestFit="1" customWidth="1"/>
    <col min="6924" max="6924" width="13.85546875" style="15" bestFit="1" customWidth="1"/>
    <col min="6925" max="6925" width="21.42578125" style="15" customWidth="1"/>
    <col min="6926" max="7162" width="9.140625" style="15"/>
    <col min="7163" max="7163" width="7" style="15" bestFit="1" customWidth="1"/>
    <col min="7164" max="7164" width="0" style="15" hidden="1" customWidth="1"/>
    <col min="7165" max="7165" width="9.140625" style="15"/>
    <col min="7166" max="7166" width="0" style="15" hidden="1" customWidth="1"/>
    <col min="7167" max="7167" width="13.5703125" style="15" customWidth="1"/>
    <col min="7168" max="7168" width="34.5703125" style="15" customWidth="1"/>
    <col min="7169" max="7169" width="17.7109375" style="15" customWidth="1"/>
    <col min="7170" max="7170" width="14.5703125" style="15" customWidth="1"/>
    <col min="7171" max="7171" width="11.7109375" style="15" customWidth="1"/>
    <col min="7172" max="7172" width="17.5703125" style="15" customWidth="1"/>
    <col min="7173" max="7173" width="14" style="15" bestFit="1" customWidth="1"/>
    <col min="7174" max="7174" width="30.140625" style="15" bestFit="1" customWidth="1"/>
    <col min="7175" max="7175" width="18" style="15" bestFit="1" customWidth="1"/>
    <col min="7176" max="7176" width="25.140625" style="15" customWidth="1"/>
    <col min="7177" max="7177" width="21.28515625" style="15" customWidth="1"/>
    <col min="7178" max="7178" width="18.85546875" style="15" customWidth="1"/>
    <col min="7179" max="7179" width="16" style="15" bestFit="1" customWidth="1"/>
    <col min="7180" max="7180" width="13.85546875" style="15" bestFit="1" customWidth="1"/>
    <col min="7181" max="7181" width="21.42578125" style="15" customWidth="1"/>
    <col min="7182" max="7418" width="9.140625" style="15"/>
    <col min="7419" max="7419" width="7" style="15" bestFit="1" customWidth="1"/>
    <col min="7420" max="7420" width="0" style="15" hidden="1" customWidth="1"/>
    <col min="7421" max="7421" width="9.140625" style="15"/>
    <col min="7422" max="7422" width="0" style="15" hidden="1" customWidth="1"/>
    <col min="7423" max="7423" width="13.5703125" style="15" customWidth="1"/>
    <col min="7424" max="7424" width="34.5703125" style="15" customWidth="1"/>
    <col min="7425" max="7425" width="17.7109375" style="15" customWidth="1"/>
    <col min="7426" max="7426" width="14.5703125" style="15" customWidth="1"/>
    <col min="7427" max="7427" width="11.7109375" style="15" customWidth="1"/>
    <col min="7428" max="7428" width="17.5703125" style="15" customWidth="1"/>
    <col min="7429" max="7429" width="14" style="15" bestFit="1" customWidth="1"/>
    <col min="7430" max="7430" width="30.140625" style="15" bestFit="1" customWidth="1"/>
    <col min="7431" max="7431" width="18" style="15" bestFit="1" customWidth="1"/>
    <col min="7432" max="7432" width="25.140625" style="15" customWidth="1"/>
    <col min="7433" max="7433" width="21.28515625" style="15" customWidth="1"/>
    <col min="7434" max="7434" width="18.85546875" style="15" customWidth="1"/>
    <col min="7435" max="7435" width="16" style="15" bestFit="1" customWidth="1"/>
    <col min="7436" max="7436" width="13.85546875" style="15" bestFit="1" customWidth="1"/>
    <col min="7437" max="7437" width="21.42578125" style="15" customWidth="1"/>
    <col min="7438" max="7674" width="9.140625" style="15"/>
    <col min="7675" max="7675" width="7" style="15" bestFit="1" customWidth="1"/>
    <col min="7676" max="7676" width="0" style="15" hidden="1" customWidth="1"/>
    <col min="7677" max="7677" width="9.140625" style="15"/>
    <col min="7678" max="7678" width="0" style="15" hidden="1" customWidth="1"/>
    <col min="7679" max="7679" width="13.5703125" style="15" customWidth="1"/>
    <col min="7680" max="7680" width="34.5703125" style="15" customWidth="1"/>
    <col min="7681" max="7681" width="17.7109375" style="15" customWidth="1"/>
    <col min="7682" max="7682" width="14.5703125" style="15" customWidth="1"/>
    <col min="7683" max="7683" width="11.7109375" style="15" customWidth="1"/>
    <col min="7684" max="7684" width="17.5703125" style="15" customWidth="1"/>
    <col min="7685" max="7685" width="14" style="15" bestFit="1" customWidth="1"/>
    <col min="7686" max="7686" width="30.140625" style="15" bestFit="1" customWidth="1"/>
    <col min="7687" max="7687" width="18" style="15" bestFit="1" customWidth="1"/>
    <col min="7688" max="7688" width="25.140625" style="15" customWidth="1"/>
    <col min="7689" max="7689" width="21.28515625" style="15" customWidth="1"/>
    <col min="7690" max="7690" width="18.85546875" style="15" customWidth="1"/>
    <col min="7691" max="7691" width="16" style="15" bestFit="1" customWidth="1"/>
    <col min="7692" max="7692" width="13.85546875" style="15" bestFit="1" customWidth="1"/>
    <col min="7693" max="7693" width="21.42578125" style="15" customWidth="1"/>
    <col min="7694" max="7930" width="9.140625" style="15"/>
    <col min="7931" max="7931" width="7" style="15" bestFit="1" customWidth="1"/>
    <col min="7932" max="7932" width="0" style="15" hidden="1" customWidth="1"/>
    <col min="7933" max="7933" width="9.140625" style="15"/>
    <col min="7934" max="7934" width="0" style="15" hidden="1" customWidth="1"/>
    <col min="7935" max="7935" width="13.5703125" style="15" customWidth="1"/>
    <col min="7936" max="7936" width="34.5703125" style="15" customWidth="1"/>
    <col min="7937" max="7937" width="17.7109375" style="15" customWidth="1"/>
    <col min="7938" max="7938" width="14.5703125" style="15" customWidth="1"/>
    <col min="7939" max="7939" width="11.7109375" style="15" customWidth="1"/>
    <col min="7940" max="7940" width="17.5703125" style="15" customWidth="1"/>
    <col min="7941" max="7941" width="14" style="15" bestFit="1" customWidth="1"/>
    <col min="7942" max="7942" width="30.140625" style="15" bestFit="1" customWidth="1"/>
    <col min="7943" max="7943" width="18" style="15" bestFit="1" customWidth="1"/>
    <col min="7944" max="7944" width="25.140625" style="15" customWidth="1"/>
    <col min="7945" max="7945" width="21.28515625" style="15" customWidth="1"/>
    <col min="7946" max="7946" width="18.85546875" style="15" customWidth="1"/>
    <col min="7947" max="7947" width="16" style="15" bestFit="1" customWidth="1"/>
    <col min="7948" max="7948" width="13.85546875" style="15" bestFit="1" customWidth="1"/>
    <col min="7949" max="7949" width="21.42578125" style="15" customWidth="1"/>
    <col min="7950" max="8186" width="9.140625" style="15"/>
    <col min="8187" max="8187" width="7" style="15" bestFit="1" customWidth="1"/>
    <col min="8188" max="8188" width="0" style="15" hidden="1" customWidth="1"/>
    <col min="8189" max="8189" width="9.140625" style="15"/>
    <col min="8190" max="8190" width="0" style="15" hidden="1" customWidth="1"/>
    <col min="8191" max="8191" width="13.5703125" style="15" customWidth="1"/>
    <col min="8192" max="8192" width="34.5703125" style="15" customWidth="1"/>
    <col min="8193" max="8193" width="17.7109375" style="15" customWidth="1"/>
    <col min="8194" max="8194" width="14.5703125" style="15" customWidth="1"/>
    <col min="8195" max="8195" width="11.7109375" style="15" customWidth="1"/>
    <col min="8196" max="8196" width="17.5703125" style="15" customWidth="1"/>
    <col min="8197" max="8197" width="14" style="15" bestFit="1" customWidth="1"/>
    <col min="8198" max="8198" width="30.140625" style="15" bestFit="1" customWidth="1"/>
    <col min="8199" max="8199" width="18" style="15" bestFit="1" customWidth="1"/>
    <col min="8200" max="8200" width="25.140625" style="15" customWidth="1"/>
    <col min="8201" max="8201" width="21.28515625" style="15" customWidth="1"/>
    <col min="8202" max="8202" width="18.85546875" style="15" customWidth="1"/>
    <col min="8203" max="8203" width="16" style="15" bestFit="1" customWidth="1"/>
    <col min="8204" max="8204" width="13.85546875" style="15" bestFit="1" customWidth="1"/>
    <col min="8205" max="8205" width="21.42578125" style="15" customWidth="1"/>
    <col min="8206" max="8442" width="9.140625" style="15"/>
    <col min="8443" max="8443" width="7" style="15" bestFit="1" customWidth="1"/>
    <col min="8444" max="8444" width="0" style="15" hidden="1" customWidth="1"/>
    <col min="8445" max="8445" width="9.140625" style="15"/>
    <col min="8446" max="8446" width="0" style="15" hidden="1" customWidth="1"/>
    <col min="8447" max="8447" width="13.5703125" style="15" customWidth="1"/>
    <col min="8448" max="8448" width="34.5703125" style="15" customWidth="1"/>
    <col min="8449" max="8449" width="17.7109375" style="15" customWidth="1"/>
    <col min="8450" max="8450" width="14.5703125" style="15" customWidth="1"/>
    <col min="8451" max="8451" width="11.7109375" style="15" customWidth="1"/>
    <col min="8452" max="8452" width="17.5703125" style="15" customWidth="1"/>
    <col min="8453" max="8453" width="14" style="15" bestFit="1" customWidth="1"/>
    <col min="8454" max="8454" width="30.140625" style="15" bestFit="1" customWidth="1"/>
    <col min="8455" max="8455" width="18" style="15" bestFit="1" customWidth="1"/>
    <col min="8456" max="8456" width="25.140625" style="15" customWidth="1"/>
    <col min="8457" max="8457" width="21.28515625" style="15" customWidth="1"/>
    <col min="8458" max="8458" width="18.85546875" style="15" customWidth="1"/>
    <col min="8459" max="8459" width="16" style="15" bestFit="1" customWidth="1"/>
    <col min="8460" max="8460" width="13.85546875" style="15" bestFit="1" customWidth="1"/>
    <col min="8461" max="8461" width="21.42578125" style="15" customWidth="1"/>
    <col min="8462" max="8698" width="9.140625" style="15"/>
    <col min="8699" max="8699" width="7" style="15" bestFit="1" customWidth="1"/>
    <col min="8700" max="8700" width="0" style="15" hidden="1" customWidth="1"/>
    <col min="8701" max="8701" width="9.140625" style="15"/>
    <col min="8702" max="8702" width="0" style="15" hidden="1" customWidth="1"/>
    <col min="8703" max="8703" width="13.5703125" style="15" customWidth="1"/>
    <col min="8704" max="8704" width="34.5703125" style="15" customWidth="1"/>
    <col min="8705" max="8705" width="17.7109375" style="15" customWidth="1"/>
    <col min="8706" max="8706" width="14.5703125" style="15" customWidth="1"/>
    <col min="8707" max="8707" width="11.7109375" style="15" customWidth="1"/>
    <col min="8708" max="8708" width="17.5703125" style="15" customWidth="1"/>
    <col min="8709" max="8709" width="14" style="15" bestFit="1" customWidth="1"/>
    <col min="8710" max="8710" width="30.140625" style="15" bestFit="1" customWidth="1"/>
    <col min="8711" max="8711" width="18" style="15" bestFit="1" customWidth="1"/>
    <col min="8712" max="8712" width="25.140625" style="15" customWidth="1"/>
    <col min="8713" max="8713" width="21.28515625" style="15" customWidth="1"/>
    <col min="8714" max="8714" width="18.85546875" style="15" customWidth="1"/>
    <col min="8715" max="8715" width="16" style="15" bestFit="1" customWidth="1"/>
    <col min="8716" max="8716" width="13.85546875" style="15" bestFit="1" customWidth="1"/>
    <col min="8717" max="8717" width="21.42578125" style="15" customWidth="1"/>
    <col min="8718" max="8954" width="9.140625" style="15"/>
    <col min="8955" max="8955" width="7" style="15" bestFit="1" customWidth="1"/>
    <col min="8956" max="8956" width="0" style="15" hidden="1" customWidth="1"/>
    <col min="8957" max="8957" width="9.140625" style="15"/>
    <col min="8958" max="8958" width="0" style="15" hidden="1" customWidth="1"/>
    <col min="8959" max="8959" width="13.5703125" style="15" customWidth="1"/>
    <col min="8960" max="8960" width="34.5703125" style="15" customWidth="1"/>
    <col min="8961" max="8961" width="17.7109375" style="15" customWidth="1"/>
    <col min="8962" max="8962" width="14.5703125" style="15" customWidth="1"/>
    <col min="8963" max="8963" width="11.7109375" style="15" customWidth="1"/>
    <col min="8964" max="8964" width="17.5703125" style="15" customWidth="1"/>
    <col min="8965" max="8965" width="14" style="15" bestFit="1" customWidth="1"/>
    <col min="8966" max="8966" width="30.140625" style="15" bestFit="1" customWidth="1"/>
    <col min="8967" max="8967" width="18" style="15" bestFit="1" customWidth="1"/>
    <col min="8968" max="8968" width="25.140625" style="15" customWidth="1"/>
    <col min="8969" max="8969" width="21.28515625" style="15" customWidth="1"/>
    <col min="8970" max="8970" width="18.85546875" style="15" customWidth="1"/>
    <col min="8971" max="8971" width="16" style="15" bestFit="1" customWidth="1"/>
    <col min="8972" max="8972" width="13.85546875" style="15" bestFit="1" customWidth="1"/>
    <col min="8973" max="8973" width="21.42578125" style="15" customWidth="1"/>
    <col min="8974" max="9210" width="9.140625" style="15"/>
    <col min="9211" max="9211" width="7" style="15" bestFit="1" customWidth="1"/>
    <col min="9212" max="9212" width="0" style="15" hidden="1" customWidth="1"/>
    <col min="9213" max="9213" width="9.140625" style="15"/>
    <col min="9214" max="9214" width="0" style="15" hidden="1" customWidth="1"/>
    <col min="9215" max="9215" width="13.5703125" style="15" customWidth="1"/>
    <col min="9216" max="9216" width="34.5703125" style="15" customWidth="1"/>
    <col min="9217" max="9217" width="17.7109375" style="15" customWidth="1"/>
    <col min="9218" max="9218" width="14.5703125" style="15" customWidth="1"/>
    <col min="9219" max="9219" width="11.7109375" style="15" customWidth="1"/>
    <col min="9220" max="9220" width="17.5703125" style="15" customWidth="1"/>
    <col min="9221" max="9221" width="14" style="15" bestFit="1" customWidth="1"/>
    <col min="9222" max="9222" width="30.140625" style="15" bestFit="1" customWidth="1"/>
    <col min="9223" max="9223" width="18" style="15" bestFit="1" customWidth="1"/>
    <col min="9224" max="9224" width="25.140625" style="15" customWidth="1"/>
    <col min="9225" max="9225" width="21.28515625" style="15" customWidth="1"/>
    <col min="9226" max="9226" width="18.85546875" style="15" customWidth="1"/>
    <col min="9227" max="9227" width="16" style="15" bestFit="1" customWidth="1"/>
    <col min="9228" max="9228" width="13.85546875" style="15" bestFit="1" customWidth="1"/>
    <col min="9229" max="9229" width="21.42578125" style="15" customWidth="1"/>
    <col min="9230" max="9466" width="9.140625" style="15"/>
    <col min="9467" max="9467" width="7" style="15" bestFit="1" customWidth="1"/>
    <col min="9468" max="9468" width="0" style="15" hidden="1" customWidth="1"/>
    <col min="9469" max="9469" width="9.140625" style="15"/>
    <col min="9470" max="9470" width="0" style="15" hidden="1" customWidth="1"/>
    <col min="9471" max="9471" width="13.5703125" style="15" customWidth="1"/>
    <col min="9472" max="9472" width="34.5703125" style="15" customWidth="1"/>
    <col min="9473" max="9473" width="17.7109375" style="15" customWidth="1"/>
    <col min="9474" max="9474" width="14.5703125" style="15" customWidth="1"/>
    <col min="9475" max="9475" width="11.7109375" style="15" customWidth="1"/>
    <col min="9476" max="9476" width="17.5703125" style="15" customWidth="1"/>
    <col min="9477" max="9477" width="14" style="15" bestFit="1" customWidth="1"/>
    <col min="9478" max="9478" width="30.140625" style="15" bestFit="1" customWidth="1"/>
    <col min="9479" max="9479" width="18" style="15" bestFit="1" customWidth="1"/>
    <col min="9480" max="9480" width="25.140625" style="15" customWidth="1"/>
    <col min="9481" max="9481" width="21.28515625" style="15" customWidth="1"/>
    <col min="9482" max="9482" width="18.85546875" style="15" customWidth="1"/>
    <col min="9483" max="9483" width="16" style="15" bestFit="1" customWidth="1"/>
    <col min="9484" max="9484" width="13.85546875" style="15" bestFit="1" customWidth="1"/>
    <col min="9485" max="9485" width="21.42578125" style="15" customWidth="1"/>
    <col min="9486" max="9722" width="9.140625" style="15"/>
    <col min="9723" max="9723" width="7" style="15" bestFit="1" customWidth="1"/>
    <col min="9724" max="9724" width="0" style="15" hidden="1" customWidth="1"/>
    <col min="9725" max="9725" width="9.140625" style="15"/>
    <col min="9726" max="9726" width="0" style="15" hidden="1" customWidth="1"/>
    <col min="9727" max="9727" width="13.5703125" style="15" customWidth="1"/>
    <col min="9728" max="9728" width="34.5703125" style="15" customWidth="1"/>
    <col min="9729" max="9729" width="17.7109375" style="15" customWidth="1"/>
    <col min="9730" max="9730" width="14.5703125" style="15" customWidth="1"/>
    <col min="9731" max="9731" width="11.7109375" style="15" customWidth="1"/>
    <col min="9732" max="9732" width="17.5703125" style="15" customWidth="1"/>
    <col min="9733" max="9733" width="14" style="15" bestFit="1" customWidth="1"/>
    <col min="9734" max="9734" width="30.140625" style="15" bestFit="1" customWidth="1"/>
    <col min="9735" max="9735" width="18" style="15" bestFit="1" customWidth="1"/>
    <col min="9736" max="9736" width="25.140625" style="15" customWidth="1"/>
    <col min="9737" max="9737" width="21.28515625" style="15" customWidth="1"/>
    <col min="9738" max="9738" width="18.85546875" style="15" customWidth="1"/>
    <col min="9739" max="9739" width="16" style="15" bestFit="1" customWidth="1"/>
    <col min="9740" max="9740" width="13.85546875" style="15" bestFit="1" customWidth="1"/>
    <col min="9741" max="9741" width="21.42578125" style="15" customWidth="1"/>
    <col min="9742" max="9978" width="9.140625" style="15"/>
    <col min="9979" max="9979" width="7" style="15" bestFit="1" customWidth="1"/>
    <col min="9980" max="9980" width="0" style="15" hidden="1" customWidth="1"/>
    <col min="9981" max="9981" width="9.140625" style="15"/>
    <col min="9982" max="9982" width="0" style="15" hidden="1" customWidth="1"/>
    <col min="9983" max="9983" width="13.5703125" style="15" customWidth="1"/>
    <col min="9984" max="9984" width="34.5703125" style="15" customWidth="1"/>
    <col min="9985" max="9985" width="17.7109375" style="15" customWidth="1"/>
    <col min="9986" max="9986" width="14.5703125" style="15" customWidth="1"/>
    <col min="9987" max="9987" width="11.7109375" style="15" customWidth="1"/>
    <col min="9988" max="9988" width="17.5703125" style="15" customWidth="1"/>
    <col min="9989" max="9989" width="14" style="15" bestFit="1" customWidth="1"/>
    <col min="9990" max="9990" width="30.140625" style="15" bestFit="1" customWidth="1"/>
    <col min="9991" max="9991" width="18" style="15" bestFit="1" customWidth="1"/>
    <col min="9992" max="9992" width="25.140625" style="15" customWidth="1"/>
    <col min="9993" max="9993" width="21.28515625" style="15" customWidth="1"/>
    <col min="9994" max="9994" width="18.85546875" style="15" customWidth="1"/>
    <col min="9995" max="9995" width="16" style="15" bestFit="1" customWidth="1"/>
    <col min="9996" max="9996" width="13.85546875" style="15" bestFit="1" customWidth="1"/>
    <col min="9997" max="9997" width="21.42578125" style="15" customWidth="1"/>
    <col min="9998" max="10234" width="9.140625" style="15"/>
    <col min="10235" max="10235" width="7" style="15" bestFit="1" customWidth="1"/>
    <col min="10236" max="10236" width="0" style="15" hidden="1" customWidth="1"/>
    <col min="10237" max="10237" width="9.140625" style="15"/>
    <col min="10238" max="10238" width="0" style="15" hidden="1" customWidth="1"/>
    <col min="10239" max="10239" width="13.5703125" style="15" customWidth="1"/>
    <col min="10240" max="10240" width="34.5703125" style="15" customWidth="1"/>
    <col min="10241" max="10241" width="17.7109375" style="15" customWidth="1"/>
    <col min="10242" max="10242" width="14.5703125" style="15" customWidth="1"/>
    <col min="10243" max="10243" width="11.7109375" style="15" customWidth="1"/>
    <col min="10244" max="10244" width="17.5703125" style="15" customWidth="1"/>
    <col min="10245" max="10245" width="14" style="15" bestFit="1" customWidth="1"/>
    <col min="10246" max="10246" width="30.140625" style="15" bestFit="1" customWidth="1"/>
    <col min="10247" max="10247" width="18" style="15" bestFit="1" customWidth="1"/>
    <col min="10248" max="10248" width="25.140625" style="15" customWidth="1"/>
    <col min="10249" max="10249" width="21.28515625" style="15" customWidth="1"/>
    <col min="10250" max="10250" width="18.85546875" style="15" customWidth="1"/>
    <col min="10251" max="10251" width="16" style="15" bestFit="1" customWidth="1"/>
    <col min="10252" max="10252" width="13.85546875" style="15" bestFit="1" customWidth="1"/>
    <col min="10253" max="10253" width="21.42578125" style="15" customWidth="1"/>
    <col min="10254" max="10490" width="9.140625" style="15"/>
    <col min="10491" max="10491" width="7" style="15" bestFit="1" customWidth="1"/>
    <col min="10492" max="10492" width="0" style="15" hidden="1" customWidth="1"/>
    <col min="10493" max="10493" width="9.140625" style="15"/>
    <col min="10494" max="10494" width="0" style="15" hidden="1" customWidth="1"/>
    <col min="10495" max="10495" width="13.5703125" style="15" customWidth="1"/>
    <col min="10496" max="10496" width="34.5703125" style="15" customWidth="1"/>
    <col min="10497" max="10497" width="17.7109375" style="15" customWidth="1"/>
    <col min="10498" max="10498" width="14.5703125" style="15" customWidth="1"/>
    <col min="10499" max="10499" width="11.7109375" style="15" customWidth="1"/>
    <col min="10500" max="10500" width="17.5703125" style="15" customWidth="1"/>
    <col min="10501" max="10501" width="14" style="15" bestFit="1" customWidth="1"/>
    <col min="10502" max="10502" width="30.140625" style="15" bestFit="1" customWidth="1"/>
    <col min="10503" max="10503" width="18" style="15" bestFit="1" customWidth="1"/>
    <col min="10504" max="10504" width="25.140625" style="15" customWidth="1"/>
    <col min="10505" max="10505" width="21.28515625" style="15" customWidth="1"/>
    <col min="10506" max="10506" width="18.85546875" style="15" customWidth="1"/>
    <col min="10507" max="10507" width="16" style="15" bestFit="1" customWidth="1"/>
    <col min="10508" max="10508" width="13.85546875" style="15" bestFit="1" customWidth="1"/>
    <col min="10509" max="10509" width="21.42578125" style="15" customWidth="1"/>
    <col min="10510" max="10746" width="9.140625" style="15"/>
    <col min="10747" max="10747" width="7" style="15" bestFit="1" customWidth="1"/>
    <col min="10748" max="10748" width="0" style="15" hidden="1" customWidth="1"/>
    <col min="10749" max="10749" width="9.140625" style="15"/>
    <col min="10750" max="10750" width="0" style="15" hidden="1" customWidth="1"/>
    <col min="10751" max="10751" width="13.5703125" style="15" customWidth="1"/>
    <col min="10752" max="10752" width="34.5703125" style="15" customWidth="1"/>
    <col min="10753" max="10753" width="17.7109375" style="15" customWidth="1"/>
    <col min="10754" max="10754" width="14.5703125" style="15" customWidth="1"/>
    <col min="10755" max="10755" width="11.7109375" style="15" customWidth="1"/>
    <col min="10756" max="10756" width="17.5703125" style="15" customWidth="1"/>
    <col min="10757" max="10757" width="14" style="15" bestFit="1" customWidth="1"/>
    <col min="10758" max="10758" width="30.140625" style="15" bestFit="1" customWidth="1"/>
    <col min="10759" max="10759" width="18" style="15" bestFit="1" customWidth="1"/>
    <col min="10760" max="10760" width="25.140625" style="15" customWidth="1"/>
    <col min="10761" max="10761" width="21.28515625" style="15" customWidth="1"/>
    <col min="10762" max="10762" width="18.85546875" style="15" customWidth="1"/>
    <col min="10763" max="10763" width="16" style="15" bestFit="1" customWidth="1"/>
    <col min="10764" max="10764" width="13.85546875" style="15" bestFit="1" customWidth="1"/>
    <col min="10765" max="10765" width="21.42578125" style="15" customWidth="1"/>
    <col min="10766" max="11002" width="9.140625" style="15"/>
    <col min="11003" max="11003" width="7" style="15" bestFit="1" customWidth="1"/>
    <col min="11004" max="11004" width="0" style="15" hidden="1" customWidth="1"/>
    <col min="11005" max="11005" width="9.140625" style="15"/>
    <col min="11006" max="11006" width="0" style="15" hidden="1" customWidth="1"/>
    <col min="11007" max="11007" width="13.5703125" style="15" customWidth="1"/>
    <col min="11008" max="11008" width="34.5703125" style="15" customWidth="1"/>
    <col min="11009" max="11009" width="17.7109375" style="15" customWidth="1"/>
    <col min="11010" max="11010" width="14.5703125" style="15" customWidth="1"/>
    <col min="11011" max="11011" width="11.7109375" style="15" customWidth="1"/>
    <col min="11012" max="11012" width="17.5703125" style="15" customWidth="1"/>
    <col min="11013" max="11013" width="14" style="15" bestFit="1" customWidth="1"/>
    <col min="11014" max="11014" width="30.140625" style="15" bestFit="1" customWidth="1"/>
    <col min="11015" max="11015" width="18" style="15" bestFit="1" customWidth="1"/>
    <col min="11016" max="11016" width="25.140625" style="15" customWidth="1"/>
    <col min="11017" max="11017" width="21.28515625" style="15" customWidth="1"/>
    <col min="11018" max="11018" width="18.85546875" style="15" customWidth="1"/>
    <col min="11019" max="11019" width="16" style="15" bestFit="1" customWidth="1"/>
    <col min="11020" max="11020" width="13.85546875" style="15" bestFit="1" customWidth="1"/>
    <col min="11021" max="11021" width="21.42578125" style="15" customWidth="1"/>
    <col min="11022" max="11258" width="9.140625" style="15"/>
    <col min="11259" max="11259" width="7" style="15" bestFit="1" customWidth="1"/>
    <col min="11260" max="11260" width="0" style="15" hidden="1" customWidth="1"/>
    <col min="11261" max="11261" width="9.140625" style="15"/>
    <col min="11262" max="11262" width="0" style="15" hidden="1" customWidth="1"/>
    <col min="11263" max="11263" width="13.5703125" style="15" customWidth="1"/>
    <col min="11264" max="11264" width="34.5703125" style="15" customWidth="1"/>
    <col min="11265" max="11265" width="17.7109375" style="15" customWidth="1"/>
    <col min="11266" max="11266" width="14.5703125" style="15" customWidth="1"/>
    <col min="11267" max="11267" width="11.7109375" style="15" customWidth="1"/>
    <col min="11268" max="11268" width="17.5703125" style="15" customWidth="1"/>
    <col min="11269" max="11269" width="14" style="15" bestFit="1" customWidth="1"/>
    <col min="11270" max="11270" width="30.140625" style="15" bestFit="1" customWidth="1"/>
    <col min="11271" max="11271" width="18" style="15" bestFit="1" customWidth="1"/>
    <col min="11272" max="11272" width="25.140625" style="15" customWidth="1"/>
    <col min="11273" max="11273" width="21.28515625" style="15" customWidth="1"/>
    <col min="11274" max="11274" width="18.85546875" style="15" customWidth="1"/>
    <col min="11275" max="11275" width="16" style="15" bestFit="1" customWidth="1"/>
    <col min="11276" max="11276" width="13.85546875" style="15" bestFit="1" customWidth="1"/>
    <col min="11277" max="11277" width="21.42578125" style="15" customWidth="1"/>
    <col min="11278" max="11514" width="9.140625" style="15"/>
    <col min="11515" max="11515" width="7" style="15" bestFit="1" customWidth="1"/>
    <col min="11516" max="11516" width="0" style="15" hidden="1" customWidth="1"/>
    <col min="11517" max="11517" width="9.140625" style="15"/>
    <col min="11518" max="11518" width="0" style="15" hidden="1" customWidth="1"/>
    <col min="11519" max="11519" width="13.5703125" style="15" customWidth="1"/>
    <col min="11520" max="11520" width="34.5703125" style="15" customWidth="1"/>
    <col min="11521" max="11521" width="17.7109375" style="15" customWidth="1"/>
    <col min="11522" max="11522" width="14.5703125" style="15" customWidth="1"/>
    <col min="11523" max="11523" width="11.7109375" style="15" customWidth="1"/>
    <col min="11524" max="11524" width="17.5703125" style="15" customWidth="1"/>
    <col min="11525" max="11525" width="14" style="15" bestFit="1" customWidth="1"/>
    <col min="11526" max="11526" width="30.140625" style="15" bestFit="1" customWidth="1"/>
    <col min="11527" max="11527" width="18" style="15" bestFit="1" customWidth="1"/>
    <col min="11528" max="11528" width="25.140625" style="15" customWidth="1"/>
    <col min="11529" max="11529" width="21.28515625" style="15" customWidth="1"/>
    <col min="11530" max="11530" width="18.85546875" style="15" customWidth="1"/>
    <col min="11531" max="11531" width="16" style="15" bestFit="1" customWidth="1"/>
    <col min="11532" max="11532" width="13.85546875" style="15" bestFit="1" customWidth="1"/>
    <col min="11533" max="11533" width="21.42578125" style="15" customWidth="1"/>
    <col min="11534" max="11770" width="9.140625" style="15"/>
    <col min="11771" max="11771" width="7" style="15" bestFit="1" customWidth="1"/>
    <col min="11772" max="11772" width="0" style="15" hidden="1" customWidth="1"/>
    <col min="11773" max="11773" width="9.140625" style="15"/>
    <col min="11774" max="11774" width="0" style="15" hidden="1" customWidth="1"/>
    <col min="11775" max="11775" width="13.5703125" style="15" customWidth="1"/>
    <col min="11776" max="11776" width="34.5703125" style="15" customWidth="1"/>
    <col min="11777" max="11777" width="17.7109375" style="15" customWidth="1"/>
    <col min="11778" max="11778" width="14.5703125" style="15" customWidth="1"/>
    <col min="11779" max="11779" width="11.7109375" style="15" customWidth="1"/>
    <col min="11780" max="11780" width="17.5703125" style="15" customWidth="1"/>
    <col min="11781" max="11781" width="14" style="15" bestFit="1" customWidth="1"/>
    <col min="11782" max="11782" width="30.140625" style="15" bestFit="1" customWidth="1"/>
    <col min="11783" max="11783" width="18" style="15" bestFit="1" customWidth="1"/>
    <col min="11784" max="11784" width="25.140625" style="15" customWidth="1"/>
    <col min="11785" max="11785" width="21.28515625" style="15" customWidth="1"/>
    <col min="11786" max="11786" width="18.85546875" style="15" customWidth="1"/>
    <col min="11787" max="11787" width="16" style="15" bestFit="1" customWidth="1"/>
    <col min="11788" max="11788" width="13.85546875" style="15" bestFit="1" customWidth="1"/>
    <col min="11789" max="11789" width="21.42578125" style="15" customWidth="1"/>
    <col min="11790" max="12026" width="9.140625" style="15"/>
    <col min="12027" max="12027" width="7" style="15" bestFit="1" customWidth="1"/>
    <col min="12028" max="12028" width="0" style="15" hidden="1" customWidth="1"/>
    <col min="12029" max="12029" width="9.140625" style="15"/>
    <col min="12030" max="12030" width="0" style="15" hidden="1" customWidth="1"/>
    <col min="12031" max="12031" width="13.5703125" style="15" customWidth="1"/>
    <col min="12032" max="12032" width="34.5703125" style="15" customWidth="1"/>
    <col min="12033" max="12033" width="17.7109375" style="15" customWidth="1"/>
    <col min="12034" max="12034" width="14.5703125" style="15" customWidth="1"/>
    <col min="12035" max="12035" width="11.7109375" style="15" customWidth="1"/>
    <col min="12036" max="12036" width="17.5703125" style="15" customWidth="1"/>
    <col min="12037" max="12037" width="14" style="15" bestFit="1" customWidth="1"/>
    <col min="12038" max="12038" width="30.140625" style="15" bestFit="1" customWidth="1"/>
    <col min="12039" max="12039" width="18" style="15" bestFit="1" customWidth="1"/>
    <col min="12040" max="12040" width="25.140625" style="15" customWidth="1"/>
    <col min="12041" max="12041" width="21.28515625" style="15" customWidth="1"/>
    <col min="12042" max="12042" width="18.85546875" style="15" customWidth="1"/>
    <col min="12043" max="12043" width="16" style="15" bestFit="1" customWidth="1"/>
    <col min="12044" max="12044" width="13.85546875" style="15" bestFit="1" customWidth="1"/>
    <col min="12045" max="12045" width="21.42578125" style="15" customWidth="1"/>
    <col min="12046" max="12282" width="9.140625" style="15"/>
    <col min="12283" max="12283" width="7" style="15" bestFit="1" customWidth="1"/>
    <col min="12284" max="12284" width="0" style="15" hidden="1" customWidth="1"/>
    <col min="12285" max="12285" width="9.140625" style="15"/>
    <col min="12286" max="12286" width="0" style="15" hidden="1" customWidth="1"/>
    <col min="12287" max="12287" width="13.5703125" style="15" customWidth="1"/>
    <col min="12288" max="12288" width="34.5703125" style="15" customWidth="1"/>
    <col min="12289" max="12289" width="17.7109375" style="15" customWidth="1"/>
    <col min="12290" max="12290" width="14.5703125" style="15" customWidth="1"/>
    <col min="12291" max="12291" width="11.7109375" style="15" customWidth="1"/>
    <col min="12292" max="12292" width="17.5703125" style="15" customWidth="1"/>
    <col min="12293" max="12293" width="14" style="15" bestFit="1" customWidth="1"/>
    <col min="12294" max="12294" width="30.140625" style="15" bestFit="1" customWidth="1"/>
    <col min="12295" max="12295" width="18" style="15" bestFit="1" customWidth="1"/>
    <col min="12296" max="12296" width="25.140625" style="15" customWidth="1"/>
    <col min="12297" max="12297" width="21.28515625" style="15" customWidth="1"/>
    <col min="12298" max="12298" width="18.85546875" style="15" customWidth="1"/>
    <col min="12299" max="12299" width="16" style="15" bestFit="1" customWidth="1"/>
    <col min="12300" max="12300" width="13.85546875" style="15" bestFit="1" customWidth="1"/>
    <col min="12301" max="12301" width="21.42578125" style="15" customWidth="1"/>
    <col min="12302" max="12538" width="9.140625" style="15"/>
    <col min="12539" max="12539" width="7" style="15" bestFit="1" customWidth="1"/>
    <col min="12540" max="12540" width="0" style="15" hidden="1" customWidth="1"/>
    <col min="12541" max="12541" width="9.140625" style="15"/>
    <col min="12542" max="12542" width="0" style="15" hidden="1" customWidth="1"/>
    <col min="12543" max="12543" width="13.5703125" style="15" customWidth="1"/>
    <col min="12544" max="12544" width="34.5703125" style="15" customWidth="1"/>
    <col min="12545" max="12545" width="17.7109375" style="15" customWidth="1"/>
    <col min="12546" max="12546" width="14.5703125" style="15" customWidth="1"/>
    <col min="12547" max="12547" width="11.7109375" style="15" customWidth="1"/>
    <col min="12548" max="12548" width="17.5703125" style="15" customWidth="1"/>
    <col min="12549" max="12549" width="14" style="15" bestFit="1" customWidth="1"/>
    <col min="12550" max="12550" width="30.140625" style="15" bestFit="1" customWidth="1"/>
    <col min="12551" max="12551" width="18" style="15" bestFit="1" customWidth="1"/>
    <col min="12552" max="12552" width="25.140625" style="15" customWidth="1"/>
    <col min="12553" max="12553" width="21.28515625" style="15" customWidth="1"/>
    <col min="12554" max="12554" width="18.85546875" style="15" customWidth="1"/>
    <col min="12555" max="12555" width="16" style="15" bestFit="1" customWidth="1"/>
    <col min="12556" max="12556" width="13.85546875" style="15" bestFit="1" customWidth="1"/>
    <col min="12557" max="12557" width="21.42578125" style="15" customWidth="1"/>
    <col min="12558" max="12794" width="9.140625" style="15"/>
    <col min="12795" max="12795" width="7" style="15" bestFit="1" customWidth="1"/>
    <col min="12796" max="12796" width="0" style="15" hidden="1" customWidth="1"/>
    <col min="12797" max="12797" width="9.140625" style="15"/>
    <col min="12798" max="12798" width="0" style="15" hidden="1" customWidth="1"/>
    <col min="12799" max="12799" width="13.5703125" style="15" customWidth="1"/>
    <col min="12800" max="12800" width="34.5703125" style="15" customWidth="1"/>
    <col min="12801" max="12801" width="17.7109375" style="15" customWidth="1"/>
    <col min="12802" max="12802" width="14.5703125" style="15" customWidth="1"/>
    <col min="12803" max="12803" width="11.7109375" style="15" customWidth="1"/>
    <col min="12804" max="12804" width="17.5703125" style="15" customWidth="1"/>
    <col min="12805" max="12805" width="14" style="15" bestFit="1" customWidth="1"/>
    <col min="12806" max="12806" width="30.140625" style="15" bestFit="1" customWidth="1"/>
    <col min="12807" max="12807" width="18" style="15" bestFit="1" customWidth="1"/>
    <col min="12808" max="12808" width="25.140625" style="15" customWidth="1"/>
    <col min="12809" max="12809" width="21.28515625" style="15" customWidth="1"/>
    <col min="12810" max="12810" width="18.85546875" style="15" customWidth="1"/>
    <col min="12811" max="12811" width="16" style="15" bestFit="1" customWidth="1"/>
    <col min="12812" max="12812" width="13.85546875" style="15" bestFit="1" customWidth="1"/>
    <col min="12813" max="12813" width="21.42578125" style="15" customWidth="1"/>
    <col min="12814" max="13050" width="9.140625" style="15"/>
    <col min="13051" max="13051" width="7" style="15" bestFit="1" customWidth="1"/>
    <col min="13052" max="13052" width="0" style="15" hidden="1" customWidth="1"/>
    <col min="13053" max="13053" width="9.140625" style="15"/>
    <col min="13054" max="13054" width="0" style="15" hidden="1" customWidth="1"/>
    <col min="13055" max="13055" width="13.5703125" style="15" customWidth="1"/>
    <col min="13056" max="13056" width="34.5703125" style="15" customWidth="1"/>
    <col min="13057" max="13057" width="17.7109375" style="15" customWidth="1"/>
    <col min="13058" max="13058" width="14.5703125" style="15" customWidth="1"/>
    <col min="13059" max="13059" width="11.7109375" style="15" customWidth="1"/>
    <col min="13060" max="13060" width="17.5703125" style="15" customWidth="1"/>
    <col min="13061" max="13061" width="14" style="15" bestFit="1" customWidth="1"/>
    <col min="13062" max="13062" width="30.140625" style="15" bestFit="1" customWidth="1"/>
    <col min="13063" max="13063" width="18" style="15" bestFit="1" customWidth="1"/>
    <col min="13064" max="13064" width="25.140625" style="15" customWidth="1"/>
    <col min="13065" max="13065" width="21.28515625" style="15" customWidth="1"/>
    <col min="13066" max="13066" width="18.85546875" style="15" customWidth="1"/>
    <col min="13067" max="13067" width="16" style="15" bestFit="1" customWidth="1"/>
    <col min="13068" max="13068" width="13.85546875" style="15" bestFit="1" customWidth="1"/>
    <col min="13069" max="13069" width="21.42578125" style="15" customWidth="1"/>
    <col min="13070" max="13306" width="9.140625" style="15"/>
    <col min="13307" max="13307" width="7" style="15" bestFit="1" customWidth="1"/>
    <col min="13308" max="13308" width="0" style="15" hidden="1" customWidth="1"/>
    <col min="13309" max="13309" width="9.140625" style="15"/>
    <col min="13310" max="13310" width="0" style="15" hidden="1" customWidth="1"/>
    <col min="13311" max="13311" width="13.5703125" style="15" customWidth="1"/>
    <col min="13312" max="13312" width="34.5703125" style="15" customWidth="1"/>
    <col min="13313" max="13313" width="17.7109375" style="15" customWidth="1"/>
    <col min="13314" max="13314" width="14.5703125" style="15" customWidth="1"/>
    <col min="13315" max="13315" width="11.7109375" style="15" customWidth="1"/>
    <col min="13316" max="13316" width="17.5703125" style="15" customWidth="1"/>
    <col min="13317" max="13317" width="14" style="15" bestFit="1" customWidth="1"/>
    <col min="13318" max="13318" width="30.140625" style="15" bestFit="1" customWidth="1"/>
    <col min="13319" max="13319" width="18" style="15" bestFit="1" customWidth="1"/>
    <col min="13320" max="13320" width="25.140625" style="15" customWidth="1"/>
    <col min="13321" max="13321" width="21.28515625" style="15" customWidth="1"/>
    <col min="13322" max="13322" width="18.85546875" style="15" customWidth="1"/>
    <col min="13323" max="13323" width="16" style="15" bestFit="1" customWidth="1"/>
    <col min="13324" max="13324" width="13.85546875" style="15" bestFit="1" customWidth="1"/>
    <col min="13325" max="13325" width="21.42578125" style="15" customWidth="1"/>
    <col min="13326" max="13562" width="9.140625" style="15"/>
    <col min="13563" max="13563" width="7" style="15" bestFit="1" customWidth="1"/>
    <col min="13564" max="13564" width="0" style="15" hidden="1" customWidth="1"/>
    <col min="13565" max="13565" width="9.140625" style="15"/>
    <col min="13566" max="13566" width="0" style="15" hidden="1" customWidth="1"/>
    <col min="13567" max="13567" width="13.5703125" style="15" customWidth="1"/>
    <col min="13568" max="13568" width="34.5703125" style="15" customWidth="1"/>
    <col min="13569" max="13569" width="17.7109375" style="15" customWidth="1"/>
    <col min="13570" max="13570" width="14.5703125" style="15" customWidth="1"/>
    <col min="13571" max="13571" width="11.7109375" style="15" customWidth="1"/>
    <col min="13572" max="13572" width="17.5703125" style="15" customWidth="1"/>
    <col min="13573" max="13573" width="14" style="15" bestFit="1" customWidth="1"/>
    <col min="13574" max="13574" width="30.140625" style="15" bestFit="1" customWidth="1"/>
    <col min="13575" max="13575" width="18" style="15" bestFit="1" customWidth="1"/>
    <col min="13576" max="13576" width="25.140625" style="15" customWidth="1"/>
    <col min="13577" max="13577" width="21.28515625" style="15" customWidth="1"/>
    <col min="13578" max="13578" width="18.85546875" style="15" customWidth="1"/>
    <col min="13579" max="13579" width="16" style="15" bestFit="1" customWidth="1"/>
    <col min="13580" max="13580" width="13.85546875" style="15" bestFit="1" customWidth="1"/>
    <col min="13581" max="13581" width="21.42578125" style="15" customWidth="1"/>
    <col min="13582" max="13818" width="9.140625" style="15"/>
    <col min="13819" max="13819" width="7" style="15" bestFit="1" customWidth="1"/>
    <col min="13820" max="13820" width="0" style="15" hidden="1" customWidth="1"/>
    <col min="13821" max="13821" width="9.140625" style="15"/>
    <col min="13822" max="13822" width="0" style="15" hidden="1" customWidth="1"/>
    <col min="13823" max="13823" width="13.5703125" style="15" customWidth="1"/>
    <col min="13824" max="13824" width="34.5703125" style="15" customWidth="1"/>
    <col min="13825" max="13825" width="17.7109375" style="15" customWidth="1"/>
    <col min="13826" max="13826" width="14.5703125" style="15" customWidth="1"/>
    <col min="13827" max="13827" width="11.7109375" style="15" customWidth="1"/>
    <col min="13828" max="13828" width="17.5703125" style="15" customWidth="1"/>
    <col min="13829" max="13829" width="14" style="15" bestFit="1" customWidth="1"/>
    <col min="13830" max="13830" width="30.140625" style="15" bestFit="1" customWidth="1"/>
    <col min="13831" max="13831" width="18" style="15" bestFit="1" customWidth="1"/>
    <col min="13832" max="13832" width="25.140625" style="15" customWidth="1"/>
    <col min="13833" max="13833" width="21.28515625" style="15" customWidth="1"/>
    <col min="13834" max="13834" width="18.85546875" style="15" customWidth="1"/>
    <col min="13835" max="13835" width="16" style="15" bestFit="1" customWidth="1"/>
    <col min="13836" max="13836" width="13.85546875" style="15" bestFit="1" customWidth="1"/>
    <col min="13837" max="13837" width="21.42578125" style="15" customWidth="1"/>
    <col min="13838" max="14074" width="9.140625" style="15"/>
    <col min="14075" max="14075" width="7" style="15" bestFit="1" customWidth="1"/>
    <col min="14076" max="14076" width="0" style="15" hidden="1" customWidth="1"/>
    <col min="14077" max="14077" width="9.140625" style="15"/>
    <col min="14078" max="14078" width="0" style="15" hidden="1" customWidth="1"/>
    <col min="14079" max="14079" width="13.5703125" style="15" customWidth="1"/>
    <col min="14080" max="14080" width="34.5703125" style="15" customWidth="1"/>
    <col min="14081" max="14081" width="17.7109375" style="15" customWidth="1"/>
    <col min="14082" max="14082" width="14.5703125" style="15" customWidth="1"/>
    <col min="14083" max="14083" width="11.7109375" style="15" customWidth="1"/>
    <col min="14084" max="14084" width="17.5703125" style="15" customWidth="1"/>
    <col min="14085" max="14085" width="14" style="15" bestFit="1" customWidth="1"/>
    <col min="14086" max="14086" width="30.140625" style="15" bestFit="1" customWidth="1"/>
    <col min="14087" max="14087" width="18" style="15" bestFit="1" customWidth="1"/>
    <col min="14088" max="14088" width="25.140625" style="15" customWidth="1"/>
    <col min="14089" max="14089" width="21.28515625" style="15" customWidth="1"/>
    <col min="14090" max="14090" width="18.85546875" style="15" customWidth="1"/>
    <col min="14091" max="14091" width="16" style="15" bestFit="1" customWidth="1"/>
    <col min="14092" max="14092" width="13.85546875" style="15" bestFit="1" customWidth="1"/>
    <col min="14093" max="14093" width="21.42578125" style="15" customWidth="1"/>
    <col min="14094" max="14330" width="9.140625" style="15"/>
    <col min="14331" max="14331" width="7" style="15" bestFit="1" customWidth="1"/>
    <col min="14332" max="14332" width="0" style="15" hidden="1" customWidth="1"/>
    <col min="14333" max="14333" width="9.140625" style="15"/>
    <col min="14334" max="14334" width="0" style="15" hidden="1" customWidth="1"/>
    <col min="14335" max="14335" width="13.5703125" style="15" customWidth="1"/>
    <col min="14336" max="14336" width="34.5703125" style="15" customWidth="1"/>
    <col min="14337" max="14337" width="17.7109375" style="15" customWidth="1"/>
    <col min="14338" max="14338" width="14.5703125" style="15" customWidth="1"/>
    <col min="14339" max="14339" width="11.7109375" style="15" customWidth="1"/>
    <col min="14340" max="14340" width="17.5703125" style="15" customWidth="1"/>
    <col min="14341" max="14341" width="14" style="15" bestFit="1" customWidth="1"/>
    <col min="14342" max="14342" width="30.140625" style="15" bestFit="1" customWidth="1"/>
    <col min="14343" max="14343" width="18" style="15" bestFit="1" customWidth="1"/>
    <col min="14344" max="14344" width="25.140625" style="15" customWidth="1"/>
    <col min="14345" max="14345" width="21.28515625" style="15" customWidth="1"/>
    <col min="14346" max="14346" width="18.85546875" style="15" customWidth="1"/>
    <col min="14347" max="14347" width="16" style="15" bestFit="1" customWidth="1"/>
    <col min="14348" max="14348" width="13.85546875" style="15" bestFit="1" customWidth="1"/>
    <col min="14349" max="14349" width="21.42578125" style="15" customWidth="1"/>
    <col min="14350" max="14586" width="9.140625" style="15"/>
    <col min="14587" max="14587" width="7" style="15" bestFit="1" customWidth="1"/>
    <col min="14588" max="14588" width="0" style="15" hidden="1" customWidth="1"/>
    <col min="14589" max="14589" width="9.140625" style="15"/>
    <col min="14590" max="14590" width="0" style="15" hidden="1" customWidth="1"/>
    <col min="14591" max="14591" width="13.5703125" style="15" customWidth="1"/>
    <col min="14592" max="14592" width="34.5703125" style="15" customWidth="1"/>
    <col min="14593" max="14593" width="17.7109375" style="15" customWidth="1"/>
    <col min="14594" max="14594" width="14.5703125" style="15" customWidth="1"/>
    <col min="14595" max="14595" width="11.7109375" style="15" customWidth="1"/>
    <col min="14596" max="14596" width="17.5703125" style="15" customWidth="1"/>
    <col min="14597" max="14597" width="14" style="15" bestFit="1" customWidth="1"/>
    <col min="14598" max="14598" width="30.140625" style="15" bestFit="1" customWidth="1"/>
    <col min="14599" max="14599" width="18" style="15" bestFit="1" customWidth="1"/>
    <col min="14600" max="14600" width="25.140625" style="15" customWidth="1"/>
    <col min="14601" max="14601" width="21.28515625" style="15" customWidth="1"/>
    <col min="14602" max="14602" width="18.85546875" style="15" customWidth="1"/>
    <col min="14603" max="14603" width="16" style="15" bestFit="1" customWidth="1"/>
    <col min="14604" max="14604" width="13.85546875" style="15" bestFit="1" customWidth="1"/>
    <col min="14605" max="14605" width="21.42578125" style="15" customWidth="1"/>
    <col min="14606" max="14842" width="9.140625" style="15"/>
    <col min="14843" max="14843" width="7" style="15" bestFit="1" customWidth="1"/>
    <col min="14844" max="14844" width="0" style="15" hidden="1" customWidth="1"/>
    <col min="14845" max="14845" width="9.140625" style="15"/>
    <col min="14846" max="14846" width="0" style="15" hidden="1" customWidth="1"/>
    <col min="14847" max="14847" width="13.5703125" style="15" customWidth="1"/>
    <col min="14848" max="14848" width="34.5703125" style="15" customWidth="1"/>
    <col min="14849" max="14849" width="17.7109375" style="15" customWidth="1"/>
    <col min="14850" max="14850" width="14.5703125" style="15" customWidth="1"/>
    <col min="14851" max="14851" width="11.7109375" style="15" customWidth="1"/>
    <col min="14852" max="14852" width="17.5703125" style="15" customWidth="1"/>
    <col min="14853" max="14853" width="14" style="15" bestFit="1" customWidth="1"/>
    <col min="14854" max="14854" width="30.140625" style="15" bestFit="1" customWidth="1"/>
    <col min="14855" max="14855" width="18" style="15" bestFit="1" customWidth="1"/>
    <col min="14856" max="14856" width="25.140625" style="15" customWidth="1"/>
    <col min="14857" max="14857" width="21.28515625" style="15" customWidth="1"/>
    <col min="14858" max="14858" width="18.85546875" style="15" customWidth="1"/>
    <col min="14859" max="14859" width="16" style="15" bestFit="1" customWidth="1"/>
    <col min="14860" max="14860" width="13.85546875" style="15" bestFit="1" customWidth="1"/>
    <col min="14861" max="14861" width="21.42578125" style="15" customWidth="1"/>
    <col min="14862" max="15098" width="9.140625" style="15"/>
    <col min="15099" max="15099" width="7" style="15" bestFit="1" customWidth="1"/>
    <col min="15100" max="15100" width="0" style="15" hidden="1" customWidth="1"/>
    <col min="15101" max="15101" width="9.140625" style="15"/>
    <col min="15102" max="15102" width="0" style="15" hidden="1" customWidth="1"/>
    <col min="15103" max="15103" width="13.5703125" style="15" customWidth="1"/>
    <col min="15104" max="15104" width="34.5703125" style="15" customWidth="1"/>
    <col min="15105" max="15105" width="17.7109375" style="15" customWidth="1"/>
    <col min="15106" max="15106" width="14.5703125" style="15" customWidth="1"/>
    <col min="15107" max="15107" width="11.7109375" style="15" customWidth="1"/>
    <col min="15108" max="15108" width="17.5703125" style="15" customWidth="1"/>
    <col min="15109" max="15109" width="14" style="15" bestFit="1" customWidth="1"/>
    <col min="15110" max="15110" width="30.140625" style="15" bestFit="1" customWidth="1"/>
    <col min="15111" max="15111" width="18" style="15" bestFit="1" customWidth="1"/>
    <col min="15112" max="15112" width="25.140625" style="15" customWidth="1"/>
    <col min="15113" max="15113" width="21.28515625" style="15" customWidth="1"/>
    <col min="15114" max="15114" width="18.85546875" style="15" customWidth="1"/>
    <col min="15115" max="15115" width="16" style="15" bestFit="1" customWidth="1"/>
    <col min="15116" max="15116" width="13.85546875" style="15" bestFit="1" customWidth="1"/>
    <col min="15117" max="15117" width="21.42578125" style="15" customWidth="1"/>
    <col min="15118" max="15354" width="9.140625" style="15"/>
    <col min="15355" max="15355" width="7" style="15" bestFit="1" customWidth="1"/>
    <col min="15356" max="15356" width="0" style="15" hidden="1" customWidth="1"/>
    <col min="15357" max="15357" width="9.140625" style="15"/>
    <col min="15358" max="15358" width="0" style="15" hidden="1" customWidth="1"/>
    <col min="15359" max="15359" width="13.5703125" style="15" customWidth="1"/>
    <col min="15360" max="15360" width="34.5703125" style="15" customWidth="1"/>
    <col min="15361" max="15361" width="17.7109375" style="15" customWidth="1"/>
    <col min="15362" max="15362" width="14.5703125" style="15" customWidth="1"/>
    <col min="15363" max="15363" width="11.7109375" style="15" customWidth="1"/>
    <col min="15364" max="15364" width="17.5703125" style="15" customWidth="1"/>
    <col min="15365" max="15365" width="14" style="15" bestFit="1" customWidth="1"/>
    <col min="15366" max="15366" width="30.140625" style="15" bestFit="1" customWidth="1"/>
    <col min="15367" max="15367" width="18" style="15" bestFit="1" customWidth="1"/>
    <col min="15368" max="15368" width="25.140625" style="15" customWidth="1"/>
    <col min="15369" max="15369" width="21.28515625" style="15" customWidth="1"/>
    <col min="15370" max="15370" width="18.85546875" style="15" customWidth="1"/>
    <col min="15371" max="15371" width="16" style="15" bestFit="1" customWidth="1"/>
    <col min="15372" max="15372" width="13.85546875" style="15" bestFit="1" customWidth="1"/>
    <col min="15373" max="15373" width="21.42578125" style="15" customWidth="1"/>
    <col min="15374" max="15610" width="9.140625" style="15"/>
    <col min="15611" max="15611" width="7" style="15" bestFit="1" customWidth="1"/>
    <col min="15612" max="15612" width="0" style="15" hidden="1" customWidth="1"/>
    <col min="15613" max="15613" width="9.140625" style="15"/>
    <col min="15614" max="15614" width="0" style="15" hidden="1" customWidth="1"/>
    <col min="15615" max="15615" width="13.5703125" style="15" customWidth="1"/>
    <col min="15616" max="15616" width="34.5703125" style="15" customWidth="1"/>
    <col min="15617" max="15617" width="17.7109375" style="15" customWidth="1"/>
    <col min="15618" max="15618" width="14.5703125" style="15" customWidth="1"/>
    <col min="15619" max="15619" width="11.7109375" style="15" customWidth="1"/>
    <col min="15620" max="15620" width="17.5703125" style="15" customWidth="1"/>
    <col min="15621" max="15621" width="14" style="15" bestFit="1" customWidth="1"/>
    <col min="15622" max="15622" width="30.140625" style="15" bestFit="1" customWidth="1"/>
    <col min="15623" max="15623" width="18" style="15" bestFit="1" customWidth="1"/>
    <col min="15624" max="15624" width="25.140625" style="15" customWidth="1"/>
    <col min="15625" max="15625" width="21.28515625" style="15" customWidth="1"/>
    <col min="15626" max="15626" width="18.85546875" style="15" customWidth="1"/>
    <col min="15627" max="15627" width="16" style="15" bestFit="1" customWidth="1"/>
    <col min="15628" max="15628" width="13.85546875" style="15" bestFit="1" customWidth="1"/>
    <col min="15629" max="15629" width="21.42578125" style="15" customWidth="1"/>
    <col min="15630" max="15866" width="9.140625" style="15"/>
    <col min="15867" max="15867" width="7" style="15" bestFit="1" customWidth="1"/>
    <col min="15868" max="15868" width="0" style="15" hidden="1" customWidth="1"/>
    <col min="15869" max="15869" width="9.140625" style="15"/>
    <col min="15870" max="15870" width="0" style="15" hidden="1" customWidth="1"/>
    <col min="15871" max="15871" width="13.5703125" style="15" customWidth="1"/>
    <col min="15872" max="15872" width="34.5703125" style="15" customWidth="1"/>
    <col min="15873" max="15873" width="17.7109375" style="15" customWidth="1"/>
    <col min="15874" max="15874" width="14.5703125" style="15" customWidth="1"/>
    <col min="15875" max="15875" width="11.7109375" style="15" customWidth="1"/>
    <col min="15876" max="15876" width="17.5703125" style="15" customWidth="1"/>
    <col min="15877" max="15877" width="14" style="15" bestFit="1" customWidth="1"/>
    <col min="15878" max="15878" width="30.140625" style="15" bestFit="1" customWidth="1"/>
    <col min="15879" max="15879" width="18" style="15" bestFit="1" customWidth="1"/>
    <col min="15880" max="15880" width="25.140625" style="15" customWidth="1"/>
    <col min="15881" max="15881" width="21.28515625" style="15" customWidth="1"/>
    <col min="15882" max="15882" width="18.85546875" style="15" customWidth="1"/>
    <col min="15883" max="15883" width="16" style="15" bestFit="1" customWidth="1"/>
    <col min="15884" max="15884" width="13.85546875" style="15" bestFit="1" customWidth="1"/>
    <col min="15885" max="15885" width="21.42578125" style="15" customWidth="1"/>
    <col min="15886" max="16122" width="9.140625" style="15"/>
    <col min="16123" max="16123" width="7" style="15" bestFit="1" customWidth="1"/>
    <col min="16124" max="16124" width="0" style="15" hidden="1" customWidth="1"/>
    <col min="16125" max="16125" width="9.140625" style="15"/>
    <col min="16126" max="16126" width="0" style="15" hidden="1" customWidth="1"/>
    <col min="16127" max="16127" width="13.5703125" style="15" customWidth="1"/>
    <col min="16128" max="16128" width="34.5703125" style="15" customWidth="1"/>
    <col min="16129" max="16129" width="17.7109375" style="15" customWidth="1"/>
    <col min="16130" max="16130" width="14.5703125" style="15" customWidth="1"/>
    <col min="16131" max="16131" width="11.7109375" style="15" customWidth="1"/>
    <col min="16132" max="16132" width="17.5703125" style="15" customWidth="1"/>
    <col min="16133" max="16133" width="14" style="15" bestFit="1" customWidth="1"/>
    <col min="16134" max="16134" width="30.140625" style="15" bestFit="1" customWidth="1"/>
    <col min="16135" max="16135" width="18" style="15" bestFit="1" customWidth="1"/>
    <col min="16136" max="16136" width="25.140625" style="15" customWidth="1"/>
    <col min="16137" max="16137" width="21.28515625" style="15" customWidth="1"/>
    <col min="16138" max="16138" width="18.85546875" style="15" customWidth="1"/>
    <col min="16139" max="16139" width="16" style="15" bestFit="1" customWidth="1"/>
    <col min="16140" max="16140" width="13.85546875" style="15" bestFit="1" customWidth="1"/>
    <col min="16141" max="16141" width="21.42578125" style="15" customWidth="1"/>
    <col min="16142" max="16384" width="9.140625" style="15"/>
  </cols>
  <sheetData>
    <row r="2" spans="1:17" x14ac:dyDescent="0.25">
      <c r="B2" s="14"/>
      <c r="Q2" s="16" t="s">
        <v>0</v>
      </c>
    </row>
    <row r="3" spans="1:17" x14ac:dyDescent="0.25">
      <c r="B3" s="14"/>
      <c r="Q3" s="16" t="s">
        <v>181</v>
      </c>
    </row>
    <row r="4" spans="1:17" x14ac:dyDescent="0.25">
      <c r="B4" s="14"/>
      <c r="Q4" s="16" t="s">
        <v>302</v>
      </c>
    </row>
    <row r="5" spans="1:17" x14ac:dyDescent="0.25">
      <c r="B5" s="14"/>
      <c r="Q5" s="16"/>
    </row>
    <row r="7" spans="1:17" s="18" customFormat="1" x14ac:dyDescent="0.25">
      <c r="A7" s="134"/>
      <c r="B7" s="17"/>
      <c r="E7" s="19"/>
    </row>
    <row r="8" spans="1:17" s="18" customFormat="1" x14ac:dyDescent="0.25">
      <c r="A8" s="134"/>
      <c r="B8" s="195" t="s">
        <v>1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</row>
    <row r="9" spans="1:17" s="18" customFormat="1" x14ac:dyDescent="0.25">
      <c r="A9" s="134"/>
      <c r="B9" s="195" t="s">
        <v>268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</row>
    <row r="10" spans="1:17" s="18" customFormat="1" x14ac:dyDescent="0.25">
      <c r="A10" s="134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</row>
    <row r="11" spans="1:17" s="18" customFormat="1" x14ac:dyDescent="0.25">
      <c r="A11" s="134"/>
      <c r="B11" s="197" t="s">
        <v>2</v>
      </c>
      <c r="C11" s="197"/>
      <c r="D11" s="198" t="s">
        <v>3</v>
      </c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7" s="18" customFormat="1" x14ac:dyDescent="0.25">
      <c r="A12" s="134"/>
      <c r="B12" s="197" t="s">
        <v>4</v>
      </c>
      <c r="C12" s="197"/>
      <c r="D12" s="198" t="s">
        <v>5</v>
      </c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7" s="18" customFormat="1" x14ac:dyDescent="0.25">
      <c r="A13" s="134"/>
      <c r="B13" s="197" t="s">
        <v>6</v>
      </c>
      <c r="C13" s="197"/>
      <c r="D13" s="198" t="s">
        <v>7</v>
      </c>
      <c r="E13" s="198"/>
      <c r="F13" s="198"/>
      <c r="G13" s="198"/>
      <c r="H13" s="198"/>
      <c r="I13" s="198"/>
      <c r="J13" s="198"/>
      <c r="K13" s="198"/>
      <c r="L13" s="198"/>
      <c r="M13" s="198"/>
    </row>
    <row r="14" spans="1:17" s="18" customFormat="1" x14ac:dyDescent="0.25">
      <c r="A14" s="134"/>
      <c r="B14" s="197" t="s">
        <v>8</v>
      </c>
      <c r="C14" s="197"/>
      <c r="D14" s="198" t="s">
        <v>183</v>
      </c>
      <c r="E14" s="198"/>
      <c r="F14" s="198"/>
      <c r="G14" s="198"/>
      <c r="H14" s="198"/>
      <c r="I14" s="198"/>
      <c r="J14" s="198"/>
      <c r="K14" s="198"/>
      <c r="L14" s="198"/>
      <c r="M14" s="198"/>
    </row>
    <row r="15" spans="1:17" s="18" customFormat="1" x14ac:dyDescent="0.25">
      <c r="A15" s="134"/>
      <c r="B15" s="197" t="s">
        <v>9</v>
      </c>
      <c r="C15" s="197"/>
      <c r="D15" s="198">
        <v>1435138944</v>
      </c>
      <c r="E15" s="198"/>
      <c r="F15" s="198"/>
      <c r="G15" s="198"/>
      <c r="H15" s="198"/>
      <c r="I15" s="198"/>
      <c r="J15" s="198"/>
      <c r="K15" s="198"/>
      <c r="L15" s="198"/>
      <c r="M15" s="198"/>
    </row>
    <row r="16" spans="1:17" s="18" customFormat="1" x14ac:dyDescent="0.25">
      <c r="A16" s="134"/>
      <c r="B16" s="197" t="s">
        <v>10</v>
      </c>
      <c r="C16" s="197"/>
      <c r="D16" s="198">
        <v>143501001</v>
      </c>
      <c r="E16" s="198"/>
      <c r="F16" s="198"/>
      <c r="G16" s="198"/>
      <c r="H16" s="198"/>
      <c r="I16" s="198"/>
      <c r="J16" s="198"/>
      <c r="K16" s="198"/>
      <c r="L16" s="198"/>
      <c r="M16" s="198"/>
    </row>
    <row r="17" spans="1:23" s="18" customFormat="1" x14ac:dyDescent="0.25">
      <c r="A17" s="134"/>
      <c r="B17" s="197" t="s">
        <v>11</v>
      </c>
      <c r="C17" s="197"/>
      <c r="D17" s="198">
        <v>98401000000</v>
      </c>
      <c r="E17" s="198"/>
      <c r="F17" s="198"/>
      <c r="G17" s="198"/>
      <c r="H17" s="198"/>
      <c r="I17" s="198"/>
      <c r="J17" s="198"/>
      <c r="K17" s="198"/>
      <c r="L17" s="198"/>
      <c r="M17" s="198"/>
    </row>
    <row r="19" spans="1:23" x14ac:dyDescent="0.25">
      <c r="B19" s="20" t="str">
        <f>"Совокупный годовой объем планируемых закупок товаров (работ, услуг) в соответствии с планом закупки составляет " &amp;SUM(L26:L231)&amp; " рублей"</f>
        <v>Совокупный годовой объем планируемых закупок товаров (работ, услуг) в соответствии с планом закупки составляет 1111986175 рублей</v>
      </c>
    </row>
    <row r="20" spans="1:23" x14ac:dyDescent="0.25">
      <c r="B20" s="20" t="s">
        <v>213</v>
      </c>
    </row>
    <row r="21" spans="1:23" ht="16.5" thickBot="1" x14ac:dyDescent="0.3"/>
    <row r="22" spans="1:23" ht="12.75" customHeight="1" x14ac:dyDescent="0.25">
      <c r="A22" s="170" t="s">
        <v>303</v>
      </c>
      <c r="B22" s="189" t="s">
        <v>12</v>
      </c>
      <c r="C22" s="175" t="s">
        <v>13</v>
      </c>
      <c r="D22" s="175" t="s">
        <v>14</v>
      </c>
      <c r="E22" s="192" t="s">
        <v>15</v>
      </c>
      <c r="F22" s="182" t="s">
        <v>16</v>
      </c>
      <c r="G22" s="185" t="s">
        <v>17</v>
      </c>
      <c r="H22" s="186"/>
      <c r="I22" s="182" t="s">
        <v>18</v>
      </c>
      <c r="J22" s="185" t="s">
        <v>19</v>
      </c>
      <c r="K22" s="186"/>
      <c r="L22" s="182" t="s">
        <v>20</v>
      </c>
      <c r="M22" s="175" t="s">
        <v>21</v>
      </c>
      <c r="N22" s="200" t="s">
        <v>22</v>
      </c>
      <c r="O22" s="201"/>
      <c r="P22" s="175" t="s">
        <v>23</v>
      </c>
      <c r="Q22" s="175" t="s">
        <v>24</v>
      </c>
      <c r="R22" s="179" t="s">
        <v>25</v>
      </c>
    </row>
    <row r="23" spans="1:23" ht="13.5" customHeight="1" x14ac:dyDescent="0.25">
      <c r="A23" s="171"/>
      <c r="B23" s="190"/>
      <c r="C23" s="176"/>
      <c r="D23" s="176"/>
      <c r="E23" s="193"/>
      <c r="F23" s="183"/>
      <c r="G23" s="187"/>
      <c r="H23" s="188"/>
      <c r="I23" s="183"/>
      <c r="J23" s="187"/>
      <c r="K23" s="188"/>
      <c r="L23" s="183"/>
      <c r="M23" s="176"/>
      <c r="N23" s="202"/>
      <c r="O23" s="203"/>
      <c r="P23" s="176"/>
      <c r="Q23" s="176"/>
      <c r="R23" s="180"/>
    </row>
    <row r="24" spans="1:23" ht="79.5" thickBot="1" x14ac:dyDescent="0.3">
      <c r="A24" s="172"/>
      <c r="B24" s="191"/>
      <c r="C24" s="177"/>
      <c r="D24" s="177"/>
      <c r="E24" s="194"/>
      <c r="F24" s="184"/>
      <c r="G24" s="21" t="s">
        <v>26</v>
      </c>
      <c r="H24" s="22" t="s">
        <v>27</v>
      </c>
      <c r="I24" s="184"/>
      <c r="J24" s="21" t="s">
        <v>28</v>
      </c>
      <c r="K24" s="22" t="s">
        <v>27</v>
      </c>
      <c r="L24" s="184"/>
      <c r="M24" s="177"/>
      <c r="N24" s="21" t="s">
        <v>29</v>
      </c>
      <c r="O24" s="23" t="s">
        <v>30</v>
      </c>
      <c r="P24" s="177"/>
      <c r="Q24" s="178"/>
      <c r="R24" s="181"/>
      <c r="S24" s="91"/>
    </row>
    <row r="25" spans="1:23" ht="16.5" thickBot="1" x14ac:dyDescent="0.3">
      <c r="A25" s="137">
        <v>1</v>
      </c>
      <c r="B25" s="24">
        <v>1</v>
      </c>
      <c r="C25" s="25">
        <v>2</v>
      </c>
      <c r="D25" s="25">
        <v>3</v>
      </c>
      <c r="E25" s="25">
        <v>4</v>
      </c>
      <c r="F25" s="25">
        <v>5</v>
      </c>
      <c r="G25" s="25">
        <v>6</v>
      </c>
      <c r="H25" s="25">
        <v>7</v>
      </c>
      <c r="I25" s="25">
        <v>8</v>
      </c>
      <c r="J25" s="25">
        <v>9</v>
      </c>
      <c r="K25" s="25">
        <v>10</v>
      </c>
      <c r="L25" s="25">
        <v>11</v>
      </c>
      <c r="M25" s="25">
        <v>12</v>
      </c>
      <c r="N25" s="25">
        <v>13</v>
      </c>
      <c r="O25" s="25">
        <v>14</v>
      </c>
      <c r="P25" s="26">
        <v>15</v>
      </c>
      <c r="Q25" s="27">
        <v>16</v>
      </c>
      <c r="R25" s="28">
        <v>17</v>
      </c>
    </row>
    <row r="26" spans="1:23" ht="78.75" customHeight="1" x14ac:dyDescent="0.25">
      <c r="A26" s="136">
        <v>28</v>
      </c>
      <c r="B26" s="35">
        <v>1</v>
      </c>
      <c r="C26" s="13" t="s">
        <v>31</v>
      </c>
      <c r="D26" s="13" t="s">
        <v>32</v>
      </c>
      <c r="E26" s="13" t="s">
        <v>231</v>
      </c>
      <c r="F26" s="13" t="s">
        <v>33</v>
      </c>
      <c r="G26" s="13">
        <v>642</v>
      </c>
      <c r="H26" s="13" t="s">
        <v>45</v>
      </c>
      <c r="I26" s="138">
        <v>1</v>
      </c>
      <c r="J26" s="13" t="s">
        <v>34</v>
      </c>
      <c r="K26" s="13" t="s">
        <v>35</v>
      </c>
      <c r="L26" s="31">
        <v>2796000</v>
      </c>
      <c r="M26" s="13" t="s">
        <v>36</v>
      </c>
      <c r="N26" s="29">
        <v>44562</v>
      </c>
      <c r="O26" s="29">
        <v>44896</v>
      </c>
      <c r="P26" s="13" t="s">
        <v>37</v>
      </c>
      <c r="Q26" s="13" t="s">
        <v>36</v>
      </c>
      <c r="R26" s="13" t="s">
        <v>38</v>
      </c>
      <c r="S26" s="132"/>
      <c r="W26" s="90"/>
    </row>
    <row r="27" spans="1:23" ht="61.5" customHeight="1" x14ac:dyDescent="0.25">
      <c r="A27" s="136">
        <f>A26+1</f>
        <v>29</v>
      </c>
      <c r="B27" s="35">
        <v>2</v>
      </c>
      <c r="C27" s="13" t="s">
        <v>31</v>
      </c>
      <c r="D27" s="13" t="s">
        <v>32</v>
      </c>
      <c r="E27" s="13" t="s">
        <v>251</v>
      </c>
      <c r="F27" s="13" t="s">
        <v>33</v>
      </c>
      <c r="G27" s="13">
        <v>642</v>
      </c>
      <c r="H27" s="13" t="s">
        <v>45</v>
      </c>
      <c r="I27" s="138">
        <v>1</v>
      </c>
      <c r="J27" s="13" t="s">
        <v>34</v>
      </c>
      <c r="K27" s="13" t="s">
        <v>35</v>
      </c>
      <c r="L27" s="31">
        <f>4344000/1.2</f>
        <v>3620000</v>
      </c>
      <c r="M27" s="13" t="s">
        <v>36</v>
      </c>
      <c r="N27" s="29">
        <v>44562</v>
      </c>
      <c r="O27" s="29">
        <v>44896</v>
      </c>
      <c r="P27" s="13" t="s">
        <v>37</v>
      </c>
      <c r="Q27" s="13" t="s">
        <v>36</v>
      </c>
      <c r="R27" s="13" t="s">
        <v>38</v>
      </c>
      <c r="S27" s="132"/>
    </row>
    <row r="28" spans="1:23" ht="78.75" customHeight="1" x14ac:dyDescent="0.25">
      <c r="A28" s="136">
        <f t="shared" ref="A28:A91" si="0">A27+1</f>
        <v>30</v>
      </c>
      <c r="B28" s="139">
        <v>3</v>
      </c>
      <c r="C28" s="140" t="s">
        <v>39</v>
      </c>
      <c r="D28" s="140" t="s">
        <v>40</v>
      </c>
      <c r="E28" s="140" t="s">
        <v>269</v>
      </c>
      <c r="F28" s="140" t="s">
        <v>33</v>
      </c>
      <c r="G28" s="13">
        <v>642</v>
      </c>
      <c r="H28" s="13" t="s">
        <v>45</v>
      </c>
      <c r="I28" s="138">
        <v>1</v>
      </c>
      <c r="J28" s="140" t="s">
        <v>34</v>
      </c>
      <c r="K28" s="140" t="s">
        <v>35</v>
      </c>
      <c r="L28" s="31">
        <v>4579200</v>
      </c>
      <c r="M28" s="140" t="s">
        <v>36</v>
      </c>
      <c r="N28" s="29">
        <v>44562</v>
      </c>
      <c r="O28" s="29">
        <v>44896</v>
      </c>
      <c r="P28" s="140" t="s">
        <v>37</v>
      </c>
      <c r="Q28" s="13" t="s">
        <v>36</v>
      </c>
      <c r="R28" s="140" t="s">
        <v>38</v>
      </c>
      <c r="S28" s="91"/>
    </row>
    <row r="29" spans="1:23" ht="110.25" x14ac:dyDescent="0.25">
      <c r="A29" s="136">
        <f t="shared" si="0"/>
        <v>31</v>
      </c>
      <c r="B29" s="35">
        <v>4</v>
      </c>
      <c r="C29" s="30" t="s">
        <v>39</v>
      </c>
      <c r="D29" s="30" t="s">
        <v>41</v>
      </c>
      <c r="E29" s="30" t="s">
        <v>232</v>
      </c>
      <c r="F29" s="30" t="s">
        <v>33</v>
      </c>
      <c r="G29" s="13">
        <v>642</v>
      </c>
      <c r="H29" s="13" t="s">
        <v>45</v>
      </c>
      <c r="I29" s="138">
        <v>1</v>
      </c>
      <c r="J29" s="30" t="s">
        <v>34</v>
      </c>
      <c r="K29" s="30" t="s">
        <v>35</v>
      </c>
      <c r="L29" s="31">
        <v>1564005</v>
      </c>
      <c r="M29" s="30" t="s">
        <v>36</v>
      </c>
      <c r="N29" s="29">
        <v>44562</v>
      </c>
      <c r="O29" s="29">
        <v>44896</v>
      </c>
      <c r="P29" s="30" t="s">
        <v>37</v>
      </c>
      <c r="Q29" s="30" t="s">
        <v>36</v>
      </c>
      <c r="R29" s="30" t="s">
        <v>38</v>
      </c>
      <c r="S29" s="91"/>
    </row>
    <row r="30" spans="1:23" ht="110.25" x14ac:dyDescent="0.25">
      <c r="A30" s="136">
        <f>A29+1</f>
        <v>32</v>
      </c>
      <c r="B30" s="139">
        <v>5</v>
      </c>
      <c r="C30" s="13" t="s">
        <v>39</v>
      </c>
      <c r="D30" s="13" t="s">
        <v>41</v>
      </c>
      <c r="E30" s="13" t="s">
        <v>233</v>
      </c>
      <c r="F30" s="13" t="s">
        <v>33</v>
      </c>
      <c r="G30" s="13">
        <v>642</v>
      </c>
      <c r="H30" s="13" t="s">
        <v>45</v>
      </c>
      <c r="I30" s="138">
        <v>1</v>
      </c>
      <c r="J30" s="13" t="s">
        <v>34</v>
      </c>
      <c r="K30" s="13" t="s">
        <v>35</v>
      </c>
      <c r="L30" s="141">
        <v>1437600</v>
      </c>
      <c r="M30" s="13" t="s">
        <v>36</v>
      </c>
      <c r="N30" s="29">
        <v>44562</v>
      </c>
      <c r="O30" s="29">
        <v>44896</v>
      </c>
      <c r="P30" s="13" t="s">
        <v>37</v>
      </c>
      <c r="Q30" s="13" t="s">
        <v>36</v>
      </c>
      <c r="R30" s="13" t="s">
        <v>38</v>
      </c>
      <c r="S30" s="91"/>
    </row>
    <row r="31" spans="1:23" ht="110.25" x14ac:dyDescent="0.25">
      <c r="A31" s="136">
        <f t="shared" si="0"/>
        <v>33</v>
      </c>
      <c r="B31" s="35">
        <f>B30+1</f>
        <v>6</v>
      </c>
      <c r="C31" s="13" t="s">
        <v>39</v>
      </c>
      <c r="D31" s="13" t="s">
        <v>41</v>
      </c>
      <c r="E31" s="13" t="s">
        <v>234</v>
      </c>
      <c r="F31" s="13" t="s">
        <v>33</v>
      </c>
      <c r="G31" s="13">
        <v>642</v>
      </c>
      <c r="H31" s="13" t="s">
        <v>45</v>
      </c>
      <c r="I31" s="138">
        <v>1</v>
      </c>
      <c r="J31" s="13" t="s">
        <v>34</v>
      </c>
      <c r="K31" s="13" t="s">
        <v>35</v>
      </c>
      <c r="L31" s="32">
        <v>769600</v>
      </c>
      <c r="M31" s="13" t="s">
        <v>36</v>
      </c>
      <c r="N31" s="29">
        <v>44562</v>
      </c>
      <c r="O31" s="29">
        <v>44896</v>
      </c>
      <c r="P31" s="13" t="s">
        <v>37</v>
      </c>
      <c r="Q31" s="13" t="s">
        <v>36</v>
      </c>
      <c r="R31" s="13" t="s">
        <v>38</v>
      </c>
      <c r="S31" s="91"/>
    </row>
    <row r="32" spans="1:23" ht="110.25" x14ac:dyDescent="0.25">
      <c r="A32" s="136">
        <f t="shared" si="0"/>
        <v>34</v>
      </c>
      <c r="B32" s="35">
        <f>B31+1</f>
        <v>7</v>
      </c>
      <c r="C32" s="13" t="s">
        <v>39</v>
      </c>
      <c r="D32" s="13" t="s">
        <v>41</v>
      </c>
      <c r="E32" s="13" t="s">
        <v>235</v>
      </c>
      <c r="F32" s="13" t="s">
        <v>33</v>
      </c>
      <c r="G32" s="13">
        <v>642</v>
      </c>
      <c r="H32" s="13" t="s">
        <v>45</v>
      </c>
      <c r="I32" s="138">
        <v>1</v>
      </c>
      <c r="J32" s="13" t="s">
        <v>34</v>
      </c>
      <c r="K32" s="13" t="s">
        <v>35</v>
      </c>
      <c r="L32" s="31">
        <v>710600</v>
      </c>
      <c r="M32" s="13" t="s">
        <v>36</v>
      </c>
      <c r="N32" s="29">
        <v>44562</v>
      </c>
      <c r="O32" s="29">
        <v>44896</v>
      </c>
      <c r="P32" s="13" t="s">
        <v>37</v>
      </c>
      <c r="Q32" s="13" t="s">
        <v>36</v>
      </c>
      <c r="R32" s="13" t="s">
        <v>38</v>
      </c>
      <c r="S32" s="91"/>
    </row>
    <row r="33" spans="1:19" ht="110.25" x14ac:dyDescent="0.25">
      <c r="A33" s="136">
        <f t="shared" si="0"/>
        <v>35</v>
      </c>
      <c r="B33" s="35">
        <f>B32+1</f>
        <v>8</v>
      </c>
      <c r="C33" s="13" t="s">
        <v>39</v>
      </c>
      <c r="D33" s="13" t="s">
        <v>41</v>
      </c>
      <c r="E33" s="13" t="s">
        <v>236</v>
      </c>
      <c r="F33" s="13" t="s">
        <v>33</v>
      </c>
      <c r="G33" s="13">
        <v>642</v>
      </c>
      <c r="H33" s="13" t="s">
        <v>45</v>
      </c>
      <c r="I33" s="138">
        <v>1</v>
      </c>
      <c r="J33" s="13" t="s">
        <v>34</v>
      </c>
      <c r="K33" s="13" t="s">
        <v>35</v>
      </c>
      <c r="L33" s="31">
        <v>1026145</v>
      </c>
      <c r="M33" s="13" t="s">
        <v>36</v>
      </c>
      <c r="N33" s="29">
        <v>44562</v>
      </c>
      <c r="O33" s="29">
        <v>44896</v>
      </c>
      <c r="P33" s="13" t="s">
        <v>37</v>
      </c>
      <c r="Q33" s="13" t="s">
        <v>36</v>
      </c>
      <c r="R33" s="13" t="s">
        <v>38</v>
      </c>
      <c r="S33" s="91"/>
    </row>
    <row r="34" spans="1:19" ht="110.25" x14ac:dyDescent="0.25">
      <c r="A34" s="136">
        <f t="shared" si="0"/>
        <v>36</v>
      </c>
      <c r="B34" s="35">
        <v>9</v>
      </c>
      <c r="C34" s="13" t="s">
        <v>43</v>
      </c>
      <c r="D34" s="13" t="s">
        <v>44</v>
      </c>
      <c r="E34" s="1" t="s">
        <v>237</v>
      </c>
      <c r="F34" s="13" t="s">
        <v>33</v>
      </c>
      <c r="G34" s="13">
        <v>642</v>
      </c>
      <c r="H34" s="13" t="s">
        <v>45</v>
      </c>
      <c r="I34" s="13">
        <v>1</v>
      </c>
      <c r="J34" s="13" t="s">
        <v>34</v>
      </c>
      <c r="K34" s="13" t="s">
        <v>187</v>
      </c>
      <c r="L34" s="31">
        <v>600000</v>
      </c>
      <c r="M34" s="13" t="s">
        <v>46</v>
      </c>
      <c r="N34" s="29">
        <v>44562</v>
      </c>
      <c r="O34" s="29">
        <v>44896</v>
      </c>
      <c r="P34" s="13" t="s">
        <v>37</v>
      </c>
      <c r="Q34" s="13" t="s">
        <v>36</v>
      </c>
      <c r="R34" s="13" t="s">
        <v>38</v>
      </c>
    </row>
    <row r="35" spans="1:19" ht="110.25" x14ac:dyDescent="0.25">
      <c r="A35" s="136">
        <f t="shared" si="0"/>
        <v>37</v>
      </c>
      <c r="B35" s="35">
        <v>10</v>
      </c>
      <c r="C35" s="13" t="s">
        <v>43</v>
      </c>
      <c r="D35" s="13" t="s">
        <v>44</v>
      </c>
      <c r="E35" s="1" t="s">
        <v>238</v>
      </c>
      <c r="F35" s="13" t="s">
        <v>33</v>
      </c>
      <c r="G35" s="13">
        <v>642</v>
      </c>
      <c r="H35" s="13" t="s">
        <v>45</v>
      </c>
      <c r="I35" s="13">
        <v>1</v>
      </c>
      <c r="J35" s="13" t="s">
        <v>34</v>
      </c>
      <c r="K35" s="13" t="s">
        <v>182</v>
      </c>
      <c r="L35" s="31">
        <v>600000</v>
      </c>
      <c r="M35" s="13" t="s">
        <v>36</v>
      </c>
      <c r="N35" s="29">
        <v>44562</v>
      </c>
      <c r="O35" s="29">
        <v>44896</v>
      </c>
      <c r="P35" s="13" t="s">
        <v>37</v>
      </c>
      <c r="Q35" s="13" t="s">
        <v>36</v>
      </c>
      <c r="R35" s="13" t="s">
        <v>38</v>
      </c>
    </row>
    <row r="36" spans="1:19" ht="94.5" x14ac:dyDescent="0.25">
      <c r="A36" s="136">
        <f t="shared" si="0"/>
        <v>38</v>
      </c>
      <c r="B36" s="35">
        <v>11</v>
      </c>
      <c r="C36" s="13" t="s">
        <v>51</v>
      </c>
      <c r="D36" s="13" t="s">
        <v>52</v>
      </c>
      <c r="E36" s="13" t="s">
        <v>53</v>
      </c>
      <c r="F36" s="13" t="s">
        <v>33</v>
      </c>
      <c r="G36" s="13">
        <v>642</v>
      </c>
      <c r="H36" s="13" t="s">
        <v>45</v>
      </c>
      <c r="I36" s="13">
        <v>1</v>
      </c>
      <c r="J36" s="13" t="s">
        <v>34</v>
      </c>
      <c r="K36" s="13" t="s">
        <v>35</v>
      </c>
      <c r="L36" s="31">
        <v>612000</v>
      </c>
      <c r="M36" s="13" t="s">
        <v>46</v>
      </c>
      <c r="N36" s="29">
        <v>44562</v>
      </c>
      <c r="O36" s="29">
        <v>44896</v>
      </c>
      <c r="P36" s="13" t="s">
        <v>37</v>
      </c>
      <c r="Q36" s="13" t="s">
        <v>36</v>
      </c>
      <c r="R36" s="13" t="s">
        <v>50</v>
      </c>
    </row>
    <row r="37" spans="1:19" ht="94.5" x14ac:dyDescent="0.25">
      <c r="A37" s="136">
        <f t="shared" si="0"/>
        <v>39</v>
      </c>
      <c r="B37" s="35">
        <f>B36+1</f>
        <v>12</v>
      </c>
      <c r="C37" s="13" t="s">
        <v>51</v>
      </c>
      <c r="D37" s="13" t="s">
        <v>52</v>
      </c>
      <c r="E37" s="13" t="s">
        <v>145</v>
      </c>
      <c r="F37" s="13" t="s">
        <v>33</v>
      </c>
      <c r="G37" s="13">
        <v>642</v>
      </c>
      <c r="H37" s="13" t="s">
        <v>45</v>
      </c>
      <c r="I37" s="13">
        <v>1</v>
      </c>
      <c r="J37" s="13" t="s">
        <v>34</v>
      </c>
      <c r="K37" s="13" t="s">
        <v>35</v>
      </c>
      <c r="L37" s="31">
        <v>600000</v>
      </c>
      <c r="M37" s="13" t="s">
        <v>46</v>
      </c>
      <c r="N37" s="29">
        <v>44562</v>
      </c>
      <c r="O37" s="29">
        <v>44896</v>
      </c>
      <c r="P37" s="13" t="s">
        <v>37</v>
      </c>
      <c r="Q37" s="13" t="s">
        <v>36</v>
      </c>
      <c r="R37" s="13" t="s">
        <v>50</v>
      </c>
    </row>
    <row r="38" spans="1:19" ht="94.5" x14ac:dyDescent="0.25">
      <c r="A38" s="136">
        <f t="shared" si="0"/>
        <v>40</v>
      </c>
      <c r="B38" s="35">
        <f t="shared" ref="B38:B44" si="1">B37+1</f>
        <v>13</v>
      </c>
      <c r="C38" s="13" t="s">
        <v>51</v>
      </c>
      <c r="D38" s="13" t="s">
        <v>52</v>
      </c>
      <c r="E38" s="13" t="s">
        <v>144</v>
      </c>
      <c r="F38" s="13" t="s">
        <v>33</v>
      </c>
      <c r="G38" s="13">
        <v>642</v>
      </c>
      <c r="H38" s="13" t="s">
        <v>45</v>
      </c>
      <c r="I38" s="13">
        <v>1</v>
      </c>
      <c r="J38" s="13" t="s">
        <v>34</v>
      </c>
      <c r="K38" s="13" t="s">
        <v>35</v>
      </c>
      <c r="L38" s="31">
        <v>607380</v>
      </c>
      <c r="M38" s="13" t="s">
        <v>46</v>
      </c>
      <c r="N38" s="29">
        <v>44562</v>
      </c>
      <c r="O38" s="29">
        <v>44896</v>
      </c>
      <c r="P38" s="13" t="s">
        <v>37</v>
      </c>
      <c r="Q38" s="13" t="s">
        <v>36</v>
      </c>
      <c r="R38" s="13" t="s">
        <v>50</v>
      </c>
    </row>
    <row r="39" spans="1:19" ht="94.5" x14ac:dyDescent="0.25">
      <c r="A39" s="136">
        <f t="shared" si="0"/>
        <v>41</v>
      </c>
      <c r="B39" s="35">
        <f t="shared" si="1"/>
        <v>14</v>
      </c>
      <c r="C39" s="13" t="s">
        <v>51</v>
      </c>
      <c r="D39" s="13" t="s">
        <v>52</v>
      </c>
      <c r="E39" s="13" t="s">
        <v>189</v>
      </c>
      <c r="F39" s="13" t="s">
        <v>33</v>
      </c>
      <c r="G39" s="13">
        <v>642</v>
      </c>
      <c r="H39" s="13" t="s">
        <v>45</v>
      </c>
      <c r="I39" s="13">
        <v>1</v>
      </c>
      <c r="J39" s="13" t="s">
        <v>34</v>
      </c>
      <c r="K39" s="13" t="s">
        <v>35</v>
      </c>
      <c r="L39" s="31">
        <v>602000</v>
      </c>
      <c r="M39" s="13" t="s">
        <v>46</v>
      </c>
      <c r="N39" s="29">
        <v>44682</v>
      </c>
      <c r="O39" s="29">
        <v>45047</v>
      </c>
      <c r="P39" s="13" t="s">
        <v>37</v>
      </c>
      <c r="Q39" s="13" t="s">
        <v>36</v>
      </c>
      <c r="R39" s="13" t="s">
        <v>50</v>
      </c>
    </row>
    <row r="40" spans="1:19" ht="94.5" x14ac:dyDescent="0.25">
      <c r="A40" s="136">
        <f t="shared" si="0"/>
        <v>42</v>
      </c>
      <c r="B40" s="35">
        <f t="shared" si="1"/>
        <v>15</v>
      </c>
      <c r="C40" s="13" t="s">
        <v>51</v>
      </c>
      <c r="D40" s="13" t="s">
        <v>52</v>
      </c>
      <c r="E40" s="13" t="s">
        <v>186</v>
      </c>
      <c r="F40" s="13" t="s">
        <v>33</v>
      </c>
      <c r="G40" s="13">
        <v>642</v>
      </c>
      <c r="H40" s="13" t="s">
        <v>45</v>
      </c>
      <c r="I40" s="13">
        <v>1</v>
      </c>
      <c r="J40" s="13" t="s">
        <v>34</v>
      </c>
      <c r="K40" s="13" t="s">
        <v>35</v>
      </c>
      <c r="L40" s="31">
        <v>685000</v>
      </c>
      <c r="M40" s="13" t="s">
        <v>46</v>
      </c>
      <c r="N40" s="29">
        <v>44562</v>
      </c>
      <c r="O40" s="29">
        <v>44896</v>
      </c>
      <c r="P40" s="13" t="s">
        <v>37</v>
      </c>
      <c r="Q40" s="13" t="s">
        <v>36</v>
      </c>
      <c r="R40" s="13" t="s">
        <v>50</v>
      </c>
    </row>
    <row r="41" spans="1:19" ht="94.5" x14ac:dyDescent="0.25">
      <c r="A41" s="136">
        <f t="shared" si="0"/>
        <v>43</v>
      </c>
      <c r="B41" s="35">
        <f t="shared" si="1"/>
        <v>16</v>
      </c>
      <c r="C41" s="13" t="s">
        <v>51</v>
      </c>
      <c r="D41" s="13" t="s">
        <v>52</v>
      </c>
      <c r="E41" s="13" t="s">
        <v>54</v>
      </c>
      <c r="F41" s="13" t="s">
        <v>33</v>
      </c>
      <c r="G41" s="13">
        <v>642</v>
      </c>
      <c r="H41" s="13" t="s">
        <v>45</v>
      </c>
      <c r="I41" s="13">
        <v>1</v>
      </c>
      <c r="J41" s="13" t="s">
        <v>34</v>
      </c>
      <c r="K41" s="13" t="s">
        <v>35</v>
      </c>
      <c r="L41" s="31">
        <v>840000</v>
      </c>
      <c r="M41" s="13" t="s">
        <v>46</v>
      </c>
      <c r="N41" s="29">
        <v>44562</v>
      </c>
      <c r="O41" s="29">
        <v>44896</v>
      </c>
      <c r="P41" s="13" t="s">
        <v>37</v>
      </c>
      <c r="Q41" s="13" t="s">
        <v>36</v>
      </c>
      <c r="R41" s="13" t="s">
        <v>50</v>
      </c>
    </row>
    <row r="42" spans="1:19" ht="94.5" x14ac:dyDescent="0.25">
      <c r="A42" s="136">
        <f t="shared" si="0"/>
        <v>44</v>
      </c>
      <c r="B42" s="35">
        <f t="shared" si="1"/>
        <v>17</v>
      </c>
      <c r="C42" s="13" t="s">
        <v>51</v>
      </c>
      <c r="D42" s="13" t="s">
        <v>52</v>
      </c>
      <c r="E42" s="13" t="s">
        <v>184</v>
      </c>
      <c r="F42" s="13" t="s">
        <v>33</v>
      </c>
      <c r="G42" s="13">
        <v>642</v>
      </c>
      <c r="H42" s="13" t="s">
        <v>45</v>
      </c>
      <c r="I42" s="13">
        <v>1</v>
      </c>
      <c r="J42" s="13" t="s">
        <v>34</v>
      </c>
      <c r="K42" s="13" t="s">
        <v>35</v>
      </c>
      <c r="L42" s="31">
        <v>588000</v>
      </c>
      <c r="M42" s="13" t="s">
        <v>46</v>
      </c>
      <c r="N42" s="29">
        <v>44562</v>
      </c>
      <c r="O42" s="29">
        <v>44896</v>
      </c>
      <c r="P42" s="13" t="s">
        <v>37</v>
      </c>
      <c r="Q42" s="13" t="s">
        <v>36</v>
      </c>
      <c r="R42" s="13" t="s">
        <v>50</v>
      </c>
    </row>
    <row r="43" spans="1:19" ht="94.5" x14ac:dyDescent="0.25">
      <c r="A43" s="136">
        <f t="shared" si="0"/>
        <v>45</v>
      </c>
      <c r="B43" s="35">
        <f t="shared" si="1"/>
        <v>18</v>
      </c>
      <c r="C43" s="13" t="s">
        <v>203</v>
      </c>
      <c r="D43" s="13" t="s">
        <v>202</v>
      </c>
      <c r="E43" s="13" t="s">
        <v>201</v>
      </c>
      <c r="F43" s="13" t="s">
        <v>33</v>
      </c>
      <c r="G43" s="13">
        <v>642</v>
      </c>
      <c r="H43" s="13" t="s">
        <v>45</v>
      </c>
      <c r="I43" s="13">
        <v>1</v>
      </c>
      <c r="J43" s="13" t="s">
        <v>34</v>
      </c>
      <c r="K43" s="13" t="s">
        <v>35</v>
      </c>
      <c r="L43" s="142">
        <v>2400000</v>
      </c>
      <c r="M43" s="13" t="s">
        <v>46</v>
      </c>
      <c r="N43" s="29">
        <v>44562</v>
      </c>
      <c r="O43" s="29">
        <v>44896</v>
      </c>
      <c r="P43" s="13" t="s">
        <v>37</v>
      </c>
      <c r="Q43" s="13" t="s">
        <v>36</v>
      </c>
      <c r="R43" s="13" t="s">
        <v>50</v>
      </c>
    </row>
    <row r="44" spans="1:19" ht="94.5" x14ac:dyDescent="0.25">
      <c r="A44" s="136">
        <f t="shared" si="0"/>
        <v>46</v>
      </c>
      <c r="B44" s="35">
        <f t="shared" si="1"/>
        <v>19</v>
      </c>
      <c r="C44" s="13" t="s">
        <v>51</v>
      </c>
      <c r="D44" s="13" t="s">
        <v>52</v>
      </c>
      <c r="E44" s="13" t="s">
        <v>239</v>
      </c>
      <c r="F44" s="13" t="s">
        <v>33</v>
      </c>
      <c r="G44" s="13">
        <v>642</v>
      </c>
      <c r="H44" s="13" t="s">
        <v>45</v>
      </c>
      <c r="I44" s="13">
        <v>1</v>
      </c>
      <c r="J44" s="13" t="s">
        <v>34</v>
      </c>
      <c r="K44" s="13" t="s">
        <v>35</v>
      </c>
      <c r="L44" s="142">
        <f>7200000/1.2</f>
        <v>6000000</v>
      </c>
      <c r="M44" s="13" t="s">
        <v>46</v>
      </c>
      <c r="N44" s="29">
        <v>44562</v>
      </c>
      <c r="O44" s="29">
        <v>44896</v>
      </c>
      <c r="P44" s="13" t="s">
        <v>37</v>
      </c>
      <c r="Q44" s="13" t="s">
        <v>36</v>
      </c>
      <c r="R44" s="13" t="s">
        <v>50</v>
      </c>
    </row>
    <row r="45" spans="1:19" ht="110.25" x14ac:dyDescent="0.25">
      <c r="A45" s="136">
        <f t="shared" si="0"/>
        <v>47</v>
      </c>
      <c r="B45" s="35">
        <v>20</v>
      </c>
      <c r="C45" s="13" t="s">
        <v>56</v>
      </c>
      <c r="D45" s="13" t="s">
        <v>57</v>
      </c>
      <c r="E45" s="13" t="s">
        <v>240</v>
      </c>
      <c r="F45" s="13" t="s">
        <v>33</v>
      </c>
      <c r="G45" s="13">
        <v>642</v>
      </c>
      <c r="H45" s="13" t="s">
        <v>45</v>
      </c>
      <c r="I45" s="13">
        <v>1</v>
      </c>
      <c r="J45" s="13" t="s">
        <v>34</v>
      </c>
      <c r="K45" s="13" t="s">
        <v>35</v>
      </c>
      <c r="L45" s="31">
        <v>2220000</v>
      </c>
      <c r="M45" s="13" t="s">
        <v>58</v>
      </c>
      <c r="N45" s="29">
        <v>44562</v>
      </c>
      <c r="O45" s="29">
        <v>44896</v>
      </c>
      <c r="P45" s="13" t="s">
        <v>37</v>
      </c>
      <c r="Q45" s="13" t="s">
        <v>36</v>
      </c>
      <c r="R45" s="13" t="s">
        <v>38</v>
      </c>
    </row>
    <row r="46" spans="1:19" ht="110.25" x14ac:dyDescent="0.25">
      <c r="A46" s="136">
        <f t="shared" si="0"/>
        <v>48</v>
      </c>
      <c r="B46" s="35">
        <v>21</v>
      </c>
      <c r="C46" s="13" t="s">
        <v>56</v>
      </c>
      <c r="D46" s="13" t="s">
        <v>57</v>
      </c>
      <c r="E46" s="13" t="s">
        <v>188</v>
      </c>
      <c r="F46" s="13" t="s">
        <v>33</v>
      </c>
      <c r="G46" s="13">
        <v>642</v>
      </c>
      <c r="H46" s="13" t="s">
        <v>45</v>
      </c>
      <c r="I46" s="13">
        <v>1</v>
      </c>
      <c r="J46" s="13" t="s">
        <v>34</v>
      </c>
      <c r="K46" s="13" t="s">
        <v>35</v>
      </c>
      <c r="L46" s="31">
        <v>720000</v>
      </c>
      <c r="M46" s="13" t="s">
        <v>58</v>
      </c>
      <c r="N46" s="29">
        <v>44562</v>
      </c>
      <c r="O46" s="29">
        <v>44896</v>
      </c>
      <c r="P46" s="13" t="s">
        <v>37</v>
      </c>
      <c r="Q46" s="13" t="s">
        <v>36</v>
      </c>
      <c r="R46" s="13" t="s">
        <v>38</v>
      </c>
    </row>
    <row r="47" spans="1:19" ht="94.5" x14ac:dyDescent="0.25">
      <c r="A47" s="136">
        <f t="shared" si="0"/>
        <v>49</v>
      </c>
      <c r="B47" s="35">
        <v>22</v>
      </c>
      <c r="C47" s="13" t="s">
        <v>59</v>
      </c>
      <c r="D47" s="13" t="s">
        <v>60</v>
      </c>
      <c r="E47" s="13" t="s">
        <v>241</v>
      </c>
      <c r="F47" s="13" t="s">
        <v>33</v>
      </c>
      <c r="G47" s="13">
        <v>642</v>
      </c>
      <c r="H47" s="13" t="s">
        <v>45</v>
      </c>
      <c r="I47" s="13">
        <v>1</v>
      </c>
      <c r="J47" s="13" t="s">
        <v>34</v>
      </c>
      <c r="K47" s="13" t="s">
        <v>35</v>
      </c>
      <c r="L47" s="32">
        <v>12429540</v>
      </c>
      <c r="M47" s="13" t="s">
        <v>46</v>
      </c>
      <c r="N47" s="29">
        <v>44562</v>
      </c>
      <c r="O47" s="29">
        <v>44896</v>
      </c>
      <c r="P47" s="13" t="s">
        <v>37</v>
      </c>
      <c r="Q47" s="13" t="s">
        <v>36</v>
      </c>
      <c r="R47" s="13" t="s">
        <v>50</v>
      </c>
    </row>
    <row r="48" spans="1:19" ht="94.5" x14ac:dyDescent="0.25">
      <c r="A48" s="136">
        <f t="shared" si="0"/>
        <v>50</v>
      </c>
      <c r="B48" s="35">
        <f>B47+1</f>
        <v>23</v>
      </c>
      <c r="C48" s="13" t="s">
        <v>59</v>
      </c>
      <c r="D48" s="13" t="s">
        <v>60</v>
      </c>
      <c r="E48" s="13" t="s">
        <v>242</v>
      </c>
      <c r="F48" s="13" t="s">
        <v>33</v>
      </c>
      <c r="G48" s="13">
        <v>642</v>
      </c>
      <c r="H48" s="13" t="s">
        <v>45</v>
      </c>
      <c r="I48" s="13">
        <v>1</v>
      </c>
      <c r="J48" s="13" t="s">
        <v>34</v>
      </c>
      <c r="K48" s="13" t="s">
        <v>35</v>
      </c>
      <c r="L48" s="31">
        <v>1680000</v>
      </c>
      <c r="M48" s="13" t="s">
        <v>46</v>
      </c>
      <c r="N48" s="29">
        <v>44562</v>
      </c>
      <c r="O48" s="29">
        <v>44896</v>
      </c>
      <c r="P48" s="13" t="s">
        <v>37</v>
      </c>
      <c r="Q48" s="13" t="s">
        <v>36</v>
      </c>
      <c r="R48" s="13" t="s">
        <v>50</v>
      </c>
    </row>
    <row r="49" spans="1:18" ht="94.5" x14ac:dyDescent="0.25">
      <c r="A49" s="136">
        <f t="shared" si="0"/>
        <v>51</v>
      </c>
      <c r="B49" s="35">
        <f>B48+1</f>
        <v>24</v>
      </c>
      <c r="C49" s="13" t="s">
        <v>59</v>
      </c>
      <c r="D49" s="13" t="s">
        <v>60</v>
      </c>
      <c r="E49" s="13" t="s">
        <v>243</v>
      </c>
      <c r="F49" s="13" t="s">
        <v>33</v>
      </c>
      <c r="G49" s="13">
        <v>642</v>
      </c>
      <c r="H49" s="13" t="s">
        <v>45</v>
      </c>
      <c r="I49" s="13">
        <v>1</v>
      </c>
      <c r="J49" s="13" t="s">
        <v>34</v>
      </c>
      <c r="K49" s="13" t="s">
        <v>35</v>
      </c>
      <c r="L49" s="32">
        <v>13600600</v>
      </c>
      <c r="M49" s="13" t="s">
        <v>46</v>
      </c>
      <c r="N49" s="29">
        <v>44562</v>
      </c>
      <c r="O49" s="29">
        <v>44896</v>
      </c>
      <c r="P49" s="13" t="s">
        <v>37</v>
      </c>
      <c r="Q49" s="13" t="s">
        <v>36</v>
      </c>
      <c r="R49" s="13" t="s">
        <v>50</v>
      </c>
    </row>
    <row r="50" spans="1:18" ht="94.5" x14ac:dyDescent="0.25">
      <c r="A50" s="136">
        <f t="shared" si="0"/>
        <v>52</v>
      </c>
      <c r="B50" s="35">
        <f>B49+1</f>
        <v>25</v>
      </c>
      <c r="C50" s="13" t="s">
        <v>59</v>
      </c>
      <c r="D50" s="13" t="s">
        <v>60</v>
      </c>
      <c r="E50" s="13" t="s">
        <v>210</v>
      </c>
      <c r="F50" s="13" t="s">
        <v>33</v>
      </c>
      <c r="G50" s="13">
        <v>642</v>
      </c>
      <c r="H50" s="13" t="s">
        <v>45</v>
      </c>
      <c r="I50" s="13">
        <v>1</v>
      </c>
      <c r="J50" s="13" t="s">
        <v>34</v>
      </c>
      <c r="K50" s="13" t="s">
        <v>35</v>
      </c>
      <c r="L50" s="32">
        <v>1560000</v>
      </c>
      <c r="M50" s="13" t="s">
        <v>46</v>
      </c>
      <c r="N50" s="29">
        <v>44562</v>
      </c>
      <c r="O50" s="29">
        <v>44896</v>
      </c>
      <c r="P50" s="13" t="s">
        <v>37</v>
      </c>
      <c r="Q50" s="13" t="s">
        <v>36</v>
      </c>
      <c r="R50" s="13" t="s">
        <v>50</v>
      </c>
    </row>
    <row r="51" spans="1:18" ht="94.5" x14ac:dyDescent="0.25">
      <c r="A51" s="136">
        <f t="shared" si="0"/>
        <v>53</v>
      </c>
      <c r="B51" s="35">
        <f>B50+1</f>
        <v>26</v>
      </c>
      <c r="C51" s="13" t="s">
        <v>59</v>
      </c>
      <c r="D51" s="13" t="s">
        <v>60</v>
      </c>
      <c r="E51" s="13" t="s">
        <v>244</v>
      </c>
      <c r="F51" s="13" t="s">
        <v>33</v>
      </c>
      <c r="G51" s="13">
        <v>642</v>
      </c>
      <c r="H51" s="13" t="s">
        <v>45</v>
      </c>
      <c r="I51" s="13">
        <v>1</v>
      </c>
      <c r="J51" s="13" t="s">
        <v>34</v>
      </c>
      <c r="K51" s="13" t="s">
        <v>35</v>
      </c>
      <c r="L51" s="32">
        <v>1752000</v>
      </c>
      <c r="M51" s="13" t="s">
        <v>46</v>
      </c>
      <c r="N51" s="29">
        <v>44562</v>
      </c>
      <c r="O51" s="29">
        <v>44896</v>
      </c>
      <c r="P51" s="13" t="s">
        <v>37</v>
      </c>
      <c r="Q51" s="13" t="s">
        <v>36</v>
      </c>
      <c r="R51" s="13" t="s">
        <v>50</v>
      </c>
    </row>
    <row r="52" spans="1:18" ht="94.5" x14ac:dyDescent="0.25">
      <c r="A52" s="136">
        <f t="shared" si="0"/>
        <v>54</v>
      </c>
      <c r="B52" s="35">
        <v>27</v>
      </c>
      <c r="C52" s="13" t="s">
        <v>56</v>
      </c>
      <c r="D52" s="13" t="s">
        <v>62</v>
      </c>
      <c r="E52" s="13" t="s">
        <v>245</v>
      </c>
      <c r="F52" s="13" t="s">
        <v>33</v>
      </c>
      <c r="G52" s="13">
        <v>642</v>
      </c>
      <c r="H52" s="13" t="s">
        <v>45</v>
      </c>
      <c r="I52" s="13">
        <v>1</v>
      </c>
      <c r="J52" s="13" t="s">
        <v>34</v>
      </c>
      <c r="K52" s="13" t="s">
        <v>35</v>
      </c>
      <c r="L52" s="31">
        <v>2538000</v>
      </c>
      <c r="M52" s="13" t="s">
        <v>46</v>
      </c>
      <c r="N52" s="29">
        <v>44562</v>
      </c>
      <c r="O52" s="29">
        <v>44896</v>
      </c>
      <c r="P52" s="13" t="s">
        <v>37</v>
      </c>
      <c r="Q52" s="13" t="s">
        <v>36</v>
      </c>
      <c r="R52" s="13" t="s">
        <v>50</v>
      </c>
    </row>
    <row r="53" spans="1:18" ht="94.5" x14ac:dyDescent="0.25">
      <c r="A53" s="136">
        <f t="shared" si="0"/>
        <v>55</v>
      </c>
      <c r="B53" s="35">
        <v>28</v>
      </c>
      <c r="C53" s="13" t="s">
        <v>56</v>
      </c>
      <c r="D53" s="13" t="s">
        <v>62</v>
      </c>
      <c r="E53" s="13" t="s">
        <v>245</v>
      </c>
      <c r="F53" s="13" t="s">
        <v>33</v>
      </c>
      <c r="G53" s="13">
        <v>642</v>
      </c>
      <c r="H53" s="13" t="s">
        <v>45</v>
      </c>
      <c r="I53" s="13">
        <v>1</v>
      </c>
      <c r="J53" s="13" t="s">
        <v>34</v>
      </c>
      <c r="K53" s="13" t="s">
        <v>35</v>
      </c>
      <c r="L53" s="31">
        <v>600000</v>
      </c>
      <c r="M53" s="13" t="s">
        <v>46</v>
      </c>
      <c r="N53" s="29">
        <v>44562</v>
      </c>
      <c r="O53" s="29">
        <v>44896</v>
      </c>
      <c r="P53" s="13" t="s">
        <v>37</v>
      </c>
      <c r="Q53" s="13" t="s">
        <v>36</v>
      </c>
      <c r="R53" s="13" t="s">
        <v>50</v>
      </c>
    </row>
    <row r="54" spans="1:18" ht="94.5" x14ac:dyDescent="0.25">
      <c r="A54" s="136">
        <f t="shared" si="0"/>
        <v>56</v>
      </c>
      <c r="B54" s="35">
        <v>29</v>
      </c>
      <c r="C54" s="13" t="s">
        <v>56</v>
      </c>
      <c r="D54" s="13" t="s">
        <v>62</v>
      </c>
      <c r="E54" s="13" t="s">
        <v>245</v>
      </c>
      <c r="F54" s="13" t="s">
        <v>33</v>
      </c>
      <c r="G54" s="13">
        <v>642</v>
      </c>
      <c r="H54" s="13" t="s">
        <v>45</v>
      </c>
      <c r="I54" s="13">
        <v>1</v>
      </c>
      <c r="J54" s="13" t="s">
        <v>34</v>
      </c>
      <c r="K54" s="13" t="s">
        <v>35</v>
      </c>
      <c r="L54" s="31">
        <v>900000</v>
      </c>
      <c r="M54" s="13" t="s">
        <v>36</v>
      </c>
      <c r="N54" s="29">
        <v>44562</v>
      </c>
      <c r="O54" s="29">
        <v>44896</v>
      </c>
      <c r="P54" s="13" t="s">
        <v>37</v>
      </c>
      <c r="Q54" s="13" t="s">
        <v>36</v>
      </c>
      <c r="R54" s="13" t="s">
        <v>50</v>
      </c>
    </row>
    <row r="55" spans="1:18" ht="94.5" x14ac:dyDescent="0.25">
      <c r="A55" s="136">
        <f t="shared" si="0"/>
        <v>57</v>
      </c>
      <c r="B55" s="35">
        <v>30</v>
      </c>
      <c r="C55" s="13" t="s">
        <v>63</v>
      </c>
      <c r="D55" s="13" t="s">
        <v>64</v>
      </c>
      <c r="E55" s="13" t="s">
        <v>246</v>
      </c>
      <c r="F55" s="13" t="s">
        <v>33</v>
      </c>
      <c r="G55" s="13" t="s">
        <v>61</v>
      </c>
      <c r="H55" s="13" t="s">
        <v>45</v>
      </c>
      <c r="I55" s="13" t="s">
        <v>65</v>
      </c>
      <c r="J55" s="13" t="s">
        <v>34</v>
      </c>
      <c r="K55" s="13" t="s">
        <v>35</v>
      </c>
      <c r="L55" s="31">
        <v>6100800</v>
      </c>
      <c r="M55" s="13" t="s">
        <v>46</v>
      </c>
      <c r="N55" s="29">
        <v>44562</v>
      </c>
      <c r="O55" s="29">
        <v>44896</v>
      </c>
      <c r="P55" s="13" t="s">
        <v>37</v>
      </c>
      <c r="Q55" s="13" t="s">
        <v>36</v>
      </c>
      <c r="R55" s="13" t="s">
        <v>50</v>
      </c>
    </row>
    <row r="56" spans="1:18" ht="94.5" x14ac:dyDescent="0.25">
      <c r="A56" s="136">
        <f t="shared" si="0"/>
        <v>58</v>
      </c>
      <c r="B56" s="35">
        <f>B55+1</f>
        <v>31</v>
      </c>
      <c r="C56" s="13" t="s">
        <v>63</v>
      </c>
      <c r="D56" s="13" t="s">
        <v>64</v>
      </c>
      <c r="E56" s="13" t="s">
        <v>247</v>
      </c>
      <c r="F56" s="33" t="s">
        <v>33</v>
      </c>
      <c r="G56" s="13" t="s">
        <v>61</v>
      </c>
      <c r="H56" s="13" t="s">
        <v>45</v>
      </c>
      <c r="I56" s="13" t="s">
        <v>65</v>
      </c>
      <c r="J56" s="13" t="s">
        <v>34</v>
      </c>
      <c r="K56" s="13" t="s">
        <v>35</v>
      </c>
      <c r="L56" s="31">
        <v>2563200</v>
      </c>
      <c r="M56" s="13" t="s">
        <v>46</v>
      </c>
      <c r="N56" s="29">
        <v>44562</v>
      </c>
      <c r="O56" s="29">
        <v>44896</v>
      </c>
      <c r="P56" s="13" t="s">
        <v>37</v>
      </c>
      <c r="Q56" s="13" t="s">
        <v>36</v>
      </c>
      <c r="R56" s="13" t="s">
        <v>50</v>
      </c>
    </row>
    <row r="57" spans="1:18" ht="94.5" x14ac:dyDescent="0.25">
      <c r="A57" s="136">
        <f t="shared" si="0"/>
        <v>59</v>
      </c>
      <c r="B57" s="35">
        <f t="shared" ref="B57:B65" si="2">B56+1</f>
        <v>32</v>
      </c>
      <c r="C57" s="13" t="s">
        <v>47</v>
      </c>
      <c r="D57" s="13" t="s">
        <v>48</v>
      </c>
      <c r="E57" s="13" t="s">
        <v>49</v>
      </c>
      <c r="F57" s="13" t="s">
        <v>33</v>
      </c>
      <c r="G57" s="13">
        <v>642</v>
      </c>
      <c r="H57" s="13" t="s">
        <v>45</v>
      </c>
      <c r="I57" s="13">
        <v>1</v>
      </c>
      <c r="J57" s="13" t="s">
        <v>34</v>
      </c>
      <c r="K57" s="13" t="s">
        <v>35</v>
      </c>
      <c r="L57" s="31">
        <v>5140800</v>
      </c>
      <c r="M57" s="13" t="s">
        <v>36</v>
      </c>
      <c r="N57" s="29">
        <v>44562</v>
      </c>
      <c r="O57" s="29">
        <v>44896</v>
      </c>
      <c r="P57" s="13" t="s">
        <v>37</v>
      </c>
      <c r="Q57" s="13" t="s">
        <v>36</v>
      </c>
      <c r="R57" s="13" t="s">
        <v>50</v>
      </c>
    </row>
    <row r="58" spans="1:18" ht="94.5" x14ac:dyDescent="0.25">
      <c r="A58" s="136">
        <f t="shared" si="0"/>
        <v>60</v>
      </c>
      <c r="B58" s="35">
        <f t="shared" si="2"/>
        <v>33</v>
      </c>
      <c r="C58" s="13" t="s">
        <v>76</v>
      </c>
      <c r="D58" s="13" t="s">
        <v>76</v>
      </c>
      <c r="E58" s="34" t="s">
        <v>252</v>
      </c>
      <c r="F58" s="13" t="s">
        <v>55</v>
      </c>
      <c r="G58" s="35">
        <v>642</v>
      </c>
      <c r="H58" s="13" t="s">
        <v>45</v>
      </c>
      <c r="I58" s="13">
        <v>1</v>
      </c>
      <c r="J58" s="13" t="s">
        <v>34</v>
      </c>
      <c r="K58" s="13" t="s">
        <v>35</v>
      </c>
      <c r="L58" s="36">
        <v>2800000</v>
      </c>
      <c r="M58" s="13" t="s">
        <v>46</v>
      </c>
      <c r="N58" s="29">
        <v>44621</v>
      </c>
      <c r="O58" s="29">
        <v>44652</v>
      </c>
      <c r="P58" s="37" t="s">
        <v>68</v>
      </c>
      <c r="Q58" s="13" t="s">
        <v>46</v>
      </c>
      <c r="R58" s="13" t="s">
        <v>50</v>
      </c>
    </row>
    <row r="59" spans="1:18" ht="94.5" x14ac:dyDescent="0.25">
      <c r="A59" s="136">
        <f t="shared" si="0"/>
        <v>61</v>
      </c>
      <c r="B59" s="35">
        <f t="shared" si="2"/>
        <v>34</v>
      </c>
      <c r="C59" s="13" t="s">
        <v>76</v>
      </c>
      <c r="D59" s="13" t="s">
        <v>76</v>
      </c>
      <c r="E59" s="13" t="s">
        <v>252</v>
      </c>
      <c r="F59" s="13" t="s">
        <v>55</v>
      </c>
      <c r="G59" s="13">
        <v>642</v>
      </c>
      <c r="H59" s="13" t="s">
        <v>45</v>
      </c>
      <c r="I59" s="13">
        <v>1</v>
      </c>
      <c r="J59" s="13" t="s">
        <v>34</v>
      </c>
      <c r="K59" s="13" t="s">
        <v>35</v>
      </c>
      <c r="L59" s="36">
        <v>2800000</v>
      </c>
      <c r="M59" s="13" t="s">
        <v>46</v>
      </c>
      <c r="N59" s="29">
        <v>44743</v>
      </c>
      <c r="O59" s="29">
        <v>44774</v>
      </c>
      <c r="P59" s="37" t="s">
        <v>68</v>
      </c>
      <c r="Q59" s="13" t="s">
        <v>46</v>
      </c>
      <c r="R59" s="13" t="s">
        <v>50</v>
      </c>
    </row>
    <row r="60" spans="1:18" ht="94.5" x14ac:dyDescent="0.25">
      <c r="A60" s="136">
        <f t="shared" si="0"/>
        <v>62</v>
      </c>
      <c r="B60" s="35">
        <f t="shared" si="2"/>
        <v>35</v>
      </c>
      <c r="C60" s="13" t="s">
        <v>69</v>
      </c>
      <c r="D60" s="13" t="s">
        <v>70</v>
      </c>
      <c r="E60" s="13" t="s">
        <v>71</v>
      </c>
      <c r="F60" s="13" t="s">
        <v>55</v>
      </c>
      <c r="G60" s="13">
        <v>642</v>
      </c>
      <c r="H60" s="13" t="s">
        <v>45</v>
      </c>
      <c r="I60" s="13">
        <v>1</v>
      </c>
      <c r="J60" s="13" t="s">
        <v>34</v>
      </c>
      <c r="K60" s="13" t="s">
        <v>35</v>
      </c>
      <c r="L60" s="36">
        <v>840000</v>
      </c>
      <c r="M60" s="13" t="s">
        <v>46</v>
      </c>
      <c r="N60" s="29">
        <v>44593</v>
      </c>
      <c r="O60" s="29">
        <v>44896</v>
      </c>
      <c r="P60" s="37" t="s">
        <v>75</v>
      </c>
      <c r="Q60" s="13" t="s">
        <v>46</v>
      </c>
      <c r="R60" s="13" t="s">
        <v>50</v>
      </c>
    </row>
    <row r="61" spans="1:18" ht="94.5" x14ac:dyDescent="0.25">
      <c r="A61" s="136">
        <f t="shared" si="0"/>
        <v>63</v>
      </c>
      <c r="B61" s="35">
        <f>B60+1</f>
        <v>36</v>
      </c>
      <c r="C61" s="13" t="s">
        <v>72</v>
      </c>
      <c r="D61" s="13" t="s">
        <v>72</v>
      </c>
      <c r="E61" s="13" t="s">
        <v>73</v>
      </c>
      <c r="F61" s="13" t="s">
        <v>74</v>
      </c>
      <c r="G61" s="13" t="s">
        <v>61</v>
      </c>
      <c r="H61" s="13" t="s">
        <v>45</v>
      </c>
      <c r="I61" s="13">
        <v>1</v>
      </c>
      <c r="J61" s="13" t="s">
        <v>34</v>
      </c>
      <c r="K61" s="13" t="s">
        <v>35</v>
      </c>
      <c r="L61" s="36">
        <f>1440000+961110</f>
        <v>2401110</v>
      </c>
      <c r="M61" s="13" t="s">
        <v>46</v>
      </c>
      <c r="N61" s="29">
        <v>44621</v>
      </c>
      <c r="O61" s="29">
        <v>44896</v>
      </c>
      <c r="P61" s="37" t="s">
        <v>75</v>
      </c>
      <c r="Q61" s="13" t="s">
        <v>46</v>
      </c>
      <c r="R61" s="13" t="s">
        <v>50</v>
      </c>
    </row>
    <row r="62" spans="1:18" ht="94.5" x14ac:dyDescent="0.25">
      <c r="A62" s="136">
        <f t="shared" si="0"/>
        <v>64</v>
      </c>
      <c r="B62" s="35">
        <f t="shared" si="2"/>
        <v>37</v>
      </c>
      <c r="C62" s="13" t="s">
        <v>76</v>
      </c>
      <c r="D62" s="13" t="s">
        <v>76</v>
      </c>
      <c r="E62" s="13" t="s">
        <v>248</v>
      </c>
      <c r="F62" s="13" t="s">
        <v>55</v>
      </c>
      <c r="G62" s="13">
        <v>642</v>
      </c>
      <c r="H62" s="13" t="s">
        <v>45</v>
      </c>
      <c r="I62" s="13">
        <v>1</v>
      </c>
      <c r="J62" s="13" t="s">
        <v>34</v>
      </c>
      <c r="K62" s="13" t="s">
        <v>35</v>
      </c>
      <c r="L62" s="36">
        <f>672000</f>
        <v>672000</v>
      </c>
      <c r="M62" s="13" t="s">
        <v>46</v>
      </c>
      <c r="N62" s="29">
        <v>44682</v>
      </c>
      <c r="O62" s="29">
        <v>44743</v>
      </c>
      <c r="P62" s="37" t="s">
        <v>75</v>
      </c>
      <c r="Q62" s="13" t="s">
        <v>46</v>
      </c>
      <c r="R62" s="13" t="s">
        <v>50</v>
      </c>
    </row>
    <row r="63" spans="1:18" ht="94.5" x14ac:dyDescent="0.25">
      <c r="A63" s="136">
        <f t="shared" si="0"/>
        <v>65</v>
      </c>
      <c r="B63" s="35">
        <f t="shared" si="2"/>
        <v>38</v>
      </c>
      <c r="C63" s="13" t="s">
        <v>76</v>
      </c>
      <c r="D63" s="13" t="s">
        <v>76</v>
      </c>
      <c r="E63" s="13" t="s">
        <v>248</v>
      </c>
      <c r="F63" s="13" t="s">
        <v>55</v>
      </c>
      <c r="G63" s="13">
        <v>642</v>
      </c>
      <c r="H63" s="13" t="s">
        <v>45</v>
      </c>
      <c r="I63" s="13">
        <v>1</v>
      </c>
      <c r="J63" s="13" t="s">
        <v>34</v>
      </c>
      <c r="K63" s="13" t="s">
        <v>35</v>
      </c>
      <c r="L63" s="36">
        <f>680000+300000</f>
        <v>980000</v>
      </c>
      <c r="M63" s="13" t="s">
        <v>46</v>
      </c>
      <c r="N63" s="29">
        <v>44652</v>
      </c>
      <c r="O63" s="29">
        <v>44713</v>
      </c>
      <c r="P63" s="37" t="s">
        <v>75</v>
      </c>
      <c r="Q63" s="13" t="s">
        <v>46</v>
      </c>
      <c r="R63" s="13" t="s">
        <v>50</v>
      </c>
    </row>
    <row r="64" spans="1:18" ht="94.5" x14ac:dyDescent="0.25">
      <c r="A64" s="136">
        <f t="shared" si="0"/>
        <v>66</v>
      </c>
      <c r="B64" s="35">
        <f>B63+1</f>
        <v>39</v>
      </c>
      <c r="C64" s="13" t="s">
        <v>78</v>
      </c>
      <c r="D64" s="13" t="s">
        <v>72</v>
      </c>
      <c r="E64" s="13" t="s">
        <v>249</v>
      </c>
      <c r="F64" s="13" t="s">
        <v>55</v>
      </c>
      <c r="G64" s="13">
        <v>642</v>
      </c>
      <c r="H64" s="13" t="s">
        <v>45</v>
      </c>
      <c r="I64" s="13">
        <v>1</v>
      </c>
      <c r="J64" s="13" t="s">
        <v>34</v>
      </c>
      <c r="K64" s="13" t="s">
        <v>35</v>
      </c>
      <c r="L64" s="143">
        <v>786000</v>
      </c>
      <c r="M64" s="13" t="s">
        <v>46</v>
      </c>
      <c r="N64" s="29">
        <v>44593</v>
      </c>
      <c r="O64" s="29">
        <v>44896</v>
      </c>
      <c r="P64" s="37" t="s">
        <v>75</v>
      </c>
      <c r="Q64" s="13" t="s">
        <v>46</v>
      </c>
      <c r="R64" s="13" t="s">
        <v>50</v>
      </c>
    </row>
    <row r="65" spans="1:19" ht="94.5" x14ac:dyDescent="0.25">
      <c r="A65" s="136">
        <f t="shared" si="0"/>
        <v>67</v>
      </c>
      <c r="B65" s="35">
        <f t="shared" si="2"/>
        <v>40</v>
      </c>
      <c r="C65" s="13" t="s">
        <v>138</v>
      </c>
      <c r="D65" s="13" t="s">
        <v>139</v>
      </c>
      <c r="E65" s="13" t="s">
        <v>250</v>
      </c>
      <c r="F65" s="13" t="s">
        <v>33</v>
      </c>
      <c r="G65" s="13">
        <v>642</v>
      </c>
      <c r="H65" s="13" t="s">
        <v>45</v>
      </c>
      <c r="I65" s="13">
        <v>1</v>
      </c>
      <c r="J65" s="13" t="s">
        <v>34</v>
      </c>
      <c r="K65" s="13" t="s">
        <v>35</v>
      </c>
      <c r="L65" s="143">
        <v>1850000</v>
      </c>
      <c r="M65" s="13" t="s">
        <v>46</v>
      </c>
      <c r="N65" s="29">
        <v>44835</v>
      </c>
      <c r="O65" s="29">
        <v>44896</v>
      </c>
      <c r="P65" s="13" t="s">
        <v>37</v>
      </c>
      <c r="Q65" s="13" t="s">
        <v>36</v>
      </c>
      <c r="R65" s="13" t="s">
        <v>50</v>
      </c>
    </row>
    <row r="66" spans="1:19" ht="94.5" x14ac:dyDescent="0.25">
      <c r="A66" s="136">
        <f t="shared" si="0"/>
        <v>68</v>
      </c>
      <c r="B66" s="35">
        <v>41</v>
      </c>
      <c r="C66" s="13" t="s">
        <v>80</v>
      </c>
      <c r="D66" s="13" t="s">
        <v>81</v>
      </c>
      <c r="E66" s="13" t="s">
        <v>82</v>
      </c>
      <c r="F66" s="13" t="s">
        <v>33</v>
      </c>
      <c r="G66" s="13">
        <v>642</v>
      </c>
      <c r="H66" s="13" t="s">
        <v>45</v>
      </c>
      <c r="I66" s="13">
        <v>1</v>
      </c>
      <c r="J66" s="13" t="s">
        <v>34</v>
      </c>
      <c r="K66" s="13" t="s">
        <v>35</v>
      </c>
      <c r="L66" s="31">
        <v>782595</v>
      </c>
      <c r="M66" s="13" t="s">
        <v>36</v>
      </c>
      <c r="N66" s="29">
        <v>44652</v>
      </c>
      <c r="O66" s="29">
        <v>44958</v>
      </c>
      <c r="P66" s="13" t="s">
        <v>37</v>
      </c>
      <c r="Q66" s="13" t="s">
        <v>36</v>
      </c>
      <c r="R66" s="13" t="s">
        <v>50</v>
      </c>
      <c r="S66" s="91"/>
    </row>
    <row r="67" spans="1:19" ht="94.5" x14ac:dyDescent="0.25">
      <c r="A67" s="136">
        <f t="shared" si="0"/>
        <v>69</v>
      </c>
      <c r="B67" s="35">
        <f t="shared" ref="B67:B73" si="3">B66+1</f>
        <v>42</v>
      </c>
      <c r="C67" s="13" t="s">
        <v>80</v>
      </c>
      <c r="D67" s="13" t="s">
        <v>81</v>
      </c>
      <c r="E67" s="13" t="s">
        <v>83</v>
      </c>
      <c r="F67" s="13" t="s">
        <v>33</v>
      </c>
      <c r="G67" s="13">
        <v>642</v>
      </c>
      <c r="H67" s="13" t="s">
        <v>45</v>
      </c>
      <c r="I67" s="13">
        <v>1</v>
      </c>
      <c r="J67" s="13" t="s">
        <v>34</v>
      </c>
      <c r="K67" s="13" t="s">
        <v>35</v>
      </c>
      <c r="L67" s="5">
        <v>5124750</v>
      </c>
      <c r="M67" s="13" t="s">
        <v>46</v>
      </c>
      <c r="N67" s="29">
        <v>44621</v>
      </c>
      <c r="O67" s="29">
        <v>44958</v>
      </c>
      <c r="P67" s="13" t="s">
        <v>37</v>
      </c>
      <c r="Q67" s="13" t="s">
        <v>36</v>
      </c>
      <c r="R67" s="13" t="s">
        <v>50</v>
      </c>
      <c r="S67" s="91"/>
    </row>
    <row r="68" spans="1:19" ht="94.5" x14ac:dyDescent="0.25">
      <c r="A68" s="136">
        <f t="shared" si="0"/>
        <v>70</v>
      </c>
      <c r="B68" s="35">
        <f t="shared" si="3"/>
        <v>43</v>
      </c>
      <c r="C68" s="13" t="s">
        <v>80</v>
      </c>
      <c r="D68" s="13" t="s">
        <v>81</v>
      </c>
      <c r="E68" s="13" t="s">
        <v>84</v>
      </c>
      <c r="F68" s="13" t="s">
        <v>33</v>
      </c>
      <c r="G68" s="13">
        <v>642</v>
      </c>
      <c r="H68" s="13" t="s">
        <v>45</v>
      </c>
      <c r="I68" s="13">
        <v>1</v>
      </c>
      <c r="J68" s="13" t="s">
        <v>34</v>
      </c>
      <c r="K68" s="13" t="s">
        <v>35</v>
      </c>
      <c r="L68" s="5">
        <v>635250</v>
      </c>
      <c r="M68" s="13" t="s">
        <v>46</v>
      </c>
      <c r="N68" s="29">
        <v>44621</v>
      </c>
      <c r="O68" s="29">
        <v>44958</v>
      </c>
      <c r="P68" s="13" t="s">
        <v>37</v>
      </c>
      <c r="Q68" s="13" t="s">
        <v>36</v>
      </c>
      <c r="R68" s="13" t="s">
        <v>50</v>
      </c>
      <c r="S68" s="91"/>
    </row>
    <row r="69" spans="1:19" ht="94.5" x14ac:dyDescent="0.25">
      <c r="A69" s="136">
        <f t="shared" si="0"/>
        <v>71</v>
      </c>
      <c r="B69" s="35">
        <f t="shared" si="3"/>
        <v>44</v>
      </c>
      <c r="C69" s="13" t="s">
        <v>80</v>
      </c>
      <c r="D69" s="13" t="s">
        <v>81</v>
      </c>
      <c r="E69" s="13" t="s">
        <v>85</v>
      </c>
      <c r="F69" s="13" t="s">
        <v>33</v>
      </c>
      <c r="G69" s="13">
        <v>642</v>
      </c>
      <c r="H69" s="13" t="s">
        <v>45</v>
      </c>
      <c r="I69" s="13">
        <v>1</v>
      </c>
      <c r="J69" s="13" t="s">
        <v>34</v>
      </c>
      <c r="K69" s="34" t="s">
        <v>35</v>
      </c>
      <c r="L69" s="38">
        <v>2015860</v>
      </c>
      <c r="M69" s="35" t="s">
        <v>36</v>
      </c>
      <c r="N69" s="39">
        <v>44835</v>
      </c>
      <c r="O69" s="39">
        <v>45139</v>
      </c>
      <c r="P69" s="13" t="s">
        <v>37</v>
      </c>
      <c r="Q69" s="13" t="s">
        <v>36</v>
      </c>
      <c r="R69" s="13" t="s">
        <v>50</v>
      </c>
      <c r="S69" s="91"/>
    </row>
    <row r="70" spans="1:19" ht="94.5" x14ac:dyDescent="0.25">
      <c r="A70" s="136">
        <f t="shared" si="0"/>
        <v>72</v>
      </c>
      <c r="B70" s="35">
        <f t="shared" si="3"/>
        <v>45</v>
      </c>
      <c r="C70" s="13" t="s">
        <v>80</v>
      </c>
      <c r="D70" s="13" t="s">
        <v>81</v>
      </c>
      <c r="E70" s="13" t="s">
        <v>85</v>
      </c>
      <c r="F70" s="13" t="s">
        <v>33</v>
      </c>
      <c r="G70" s="13">
        <v>642</v>
      </c>
      <c r="H70" s="13" t="s">
        <v>45</v>
      </c>
      <c r="I70" s="13">
        <v>1</v>
      </c>
      <c r="J70" s="13" t="s">
        <v>34</v>
      </c>
      <c r="K70" s="34" t="s">
        <v>35</v>
      </c>
      <c r="L70" s="38">
        <v>651508</v>
      </c>
      <c r="M70" s="35" t="s">
        <v>36</v>
      </c>
      <c r="N70" s="39">
        <v>44835</v>
      </c>
      <c r="O70" s="39">
        <v>45139</v>
      </c>
      <c r="P70" s="13" t="s">
        <v>37</v>
      </c>
      <c r="Q70" s="13" t="s">
        <v>36</v>
      </c>
      <c r="R70" s="13" t="s">
        <v>50</v>
      </c>
      <c r="S70" s="91"/>
    </row>
    <row r="71" spans="1:19" ht="94.5" x14ac:dyDescent="0.25">
      <c r="A71" s="136">
        <f t="shared" si="0"/>
        <v>73</v>
      </c>
      <c r="B71" s="35">
        <f t="shared" si="3"/>
        <v>46</v>
      </c>
      <c r="C71" s="13" t="s">
        <v>80</v>
      </c>
      <c r="D71" s="13" t="s">
        <v>81</v>
      </c>
      <c r="E71" s="13" t="s">
        <v>86</v>
      </c>
      <c r="F71" s="13" t="s">
        <v>33</v>
      </c>
      <c r="G71" s="13">
        <v>642</v>
      </c>
      <c r="H71" s="13" t="s">
        <v>45</v>
      </c>
      <c r="I71" s="13">
        <v>1</v>
      </c>
      <c r="J71" s="13" t="s">
        <v>34</v>
      </c>
      <c r="K71" s="13" t="s">
        <v>35</v>
      </c>
      <c r="L71" s="144">
        <v>2880000</v>
      </c>
      <c r="M71" s="13" t="s">
        <v>36</v>
      </c>
      <c r="N71" s="29">
        <v>44593</v>
      </c>
      <c r="O71" s="29">
        <v>44896</v>
      </c>
      <c r="P71" s="13" t="s">
        <v>37</v>
      </c>
      <c r="Q71" s="13" t="s">
        <v>36</v>
      </c>
      <c r="R71" s="13" t="s">
        <v>50</v>
      </c>
      <c r="S71" s="91"/>
    </row>
    <row r="72" spans="1:19" ht="94.5" x14ac:dyDescent="0.25">
      <c r="A72" s="136">
        <f t="shared" si="0"/>
        <v>74</v>
      </c>
      <c r="B72" s="35">
        <f t="shared" si="3"/>
        <v>47</v>
      </c>
      <c r="C72" s="13" t="s">
        <v>80</v>
      </c>
      <c r="D72" s="13" t="s">
        <v>81</v>
      </c>
      <c r="E72" s="13" t="s">
        <v>87</v>
      </c>
      <c r="F72" s="13" t="s">
        <v>33</v>
      </c>
      <c r="G72" s="13">
        <v>642</v>
      </c>
      <c r="H72" s="13" t="s">
        <v>45</v>
      </c>
      <c r="I72" s="13">
        <v>1</v>
      </c>
      <c r="J72" s="13" t="s">
        <v>34</v>
      </c>
      <c r="K72" s="13" t="s">
        <v>35</v>
      </c>
      <c r="L72" s="144">
        <v>1210000</v>
      </c>
      <c r="M72" s="32" t="s">
        <v>46</v>
      </c>
      <c r="N72" s="29">
        <v>44805</v>
      </c>
      <c r="O72" s="29">
        <v>45108</v>
      </c>
      <c r="P72" s="13" t="s">
        <v>37</v>
      </c>
      <c r="Q72" s="13" t="s">
        <v>36</v>
      </c>
      <c r="R72" s="13" t="s">
        <v>50</v>
      </c>
      <c r="S72" s="91"/>
    </row>
    <row r="73" spans="1:19" ht="94.5" x14ac:dyDescent="0.25">
      <c r="A73" s="136">
        <f t="shared" si="0"/>
        <v>75</v>
      </c>
      <c r="B73" s="35">
        <f t="shared" si="3"/>
        <v>48</v>
      </c>
      <c r="C73" s="13" t="s">
        <v>80</v>
      </c>
      <c r="D73" s="13" t="s">
        <v>81</v>
      </c>
      <c r="E73" s="13" t="s">
        <v>180</v>
      </c>
      <c r="F73" s="13" t="s">
        <v>33</v>
      </c>
      <c r="G73" s="13">
        <v>642</v>
      </c>
      <c r="H73" s="13" t="s">
        <v>45</v>
      </c>
      <c r="I73" s="13">
        <v>1</v>
      </c>
      <c r="J73" s="13" t="s">
        <v>34</v>
      </c>
      <c r="K73" s="13" t="s">
        <v>35</v>
      </c>
      <c r="L73" s="144">
        <v>6508800</v>
      </c>
      <c r="M73" s="32" t="s">
        <v>36</v>
      </c>
      <c r="N73" s="29">
        <v>44896</v>
      </c>
      <c r="O73" s="29">
        <v>45261</v>
      </c>
      <c r="P73" s="13" t="s">
        <v>37</v>
      </c>
      <c r="Q73" s="13" t="s">
        <v>36</v>
      </c>
      <c r="R73" s="13" t="s">
        <v>50</v>
      </c>
      <c r="S73" s="91"/>
    </row>
    <row r="74" spans="1:19" ht="94.5" x14ac:dyDescent="0.25">
      <c r="A74" s="136">
        <f t="shared" si="0"/>
        <v>76</v>
      </c>
      <c r="B74" s="35">
        <v>49</v>
      </c>
      <c r="C74" s="13" t="s">
        <v>80</v>
      </c>
      <c r="D74" s="13" t="s">
        <v>81</v>
      </c>
      <c r="E74" s="13" t="s">
        <v>88</v>
      </c>
      <c r="F74" s="13" t="s">
        <v>33</v>
      </c>
      <c r="G74" s="13">
        <v>642</v>
      </c>
      <c r="H74" s="13" t="s">
        <v>45</v>
      </c>
      <c r="I74" s="13">
        <v>1</v>
      </c>
      <c r="J74" s="13" t="s">
        <v>34</v>
      </c>
      <c r="K74" s="13" t="s">
        <v>35</v>
      </c>
      <c r="L74" s="144">
        <v>3024000</v>
      </c>
      <c r="M74" s="32" t="s">
        <v>46</v>
      </c>
      <c r="N74" s="29">
        <v>44805</v>
      </c>
      <c r="O74" s="29">
        <v>45108</v>
      </c>
      <c r="P74" s="13" t="s">
        <v>37</v>
      </c>
      <c r="Q74" s="13" t="s">
        <v>36</v>
      </c>
      <c r="R74" s="13" t="s">
        <v>50</v>
      </c>
      <c r="S74" s="91"/>
    </row>
    <row r="75" spans="1:19" ht="76.5" customHeight="1" x14ac:dyDescent="0.25">
      <c r="A75" s="136">
        <f t="shared" si="0"/>
        <v>77</v>
      </c>
      <c r="B75" s="61">
        <v>50</v>
      </c>
      <c r="C75" s="33" t="s">
        <v>89</v>
      </c>
      <c r="D75" s="33" t="s">
        <v>90</v>
      </c>
      <c r="E75" s="37" t="s">
        <v>253</v>
      </c>
      <c r="F75" s="33" t="s">
        <v>55</v>
      </c>
      <c r="G75" s="13">
        <v>642</v>
      </c>
      <c r="H75" s="13" t="s">
        <v>45</v>
      </c>
      <c r="I75" s="13">
        <v>1</v>
      </c>
      <c r="J75" s="13" t="s">
        <v>34</v>
      </c>
      <c r="K75" s="13" t="s">
        <v>35</v>
      </c>
      <c r="L75" s="36">
        <v>960000</v>
      </c>
      <c r="M75" s="13" t="s">
        <v>46</v>
      </c>
      <c r="N75" s="29">
        <v>44713</v>
      </c>
      <c r="O75" s="29">
        <v>44774</v>
      </c>
      <c r="P75" s="37" t="s">
        <v>179</v>
      </c>
      <c r="Q75" s="13" t="s">
        <v>46</v>
      </c>
      <c r="R75" s="13" t="s">
        <v>50</v>
      </c>
    </row>
    <row r="76" spans="1:19" ht="94.5" x14ac:dyDescent="0.25">
      <c r="A76" s="136">
        <f t="shared" si="0"/>
        <v>78</v>
      </c>
      <c r="B76" s="37">
        <v>51</v>
      </c>
      <c r="C76" s="37" t="s">
        <v>89</v>
      </c>
      <c r="D76" s="37" t="s">
        <v>90</v>
      </c>
      <c r="E76" s="37" t="s">
        <v>253</v>
      </c>
      <c r="F76" s="37" t="s">
        <v>33</v>
      </c>
      <c r="G76" s="37">
        <v>642</v>
      </c>
      <c r="H76" s="37" t="s">
        <v>45</v>
      </c>
      <c r="I76" s="37">
        <v>1</v>
      </c>
      <c r="J76" s="37" t="s">
        <v>34</v>
      </c>
      <c r="K76" s="37" t="s">
        <v>35</v>
      </c>
      <c r="L76" s="12">
        <v>10050000</v>
      </c>
      <c r="M76" s="37" t="s">
        <v>36</v>
      </c>
      <c r="N76" s="40">
        <v>44562</v>
      </c>
      <c r="O76" s="40">
        <v>44713</v>
      </c>
      <c r="P76" s="37" t="s">
        <v>37</v>
      </c>
      <c r="Q76" s="41" t="s">
        <v>36</v>
      </c>
      <c r="R76" s="30" t="s">
        <v>50</v>
      </c>
    </row>
    <row r="77" spans="1:19" ht="94.5" x14ac:dyDescent="0.25">
      <c r="A77" s="136">
        <f t="shared" si="0"/>
        <v>79</v>
      </c>
      <c r="B77" s="41">
        <v>52</v>
      </c>
      <c r="C77" s="30" t="s">
        <v>91</v>
      </c>
      <c r="D77" s="30" t="s">
        <v>67</v>
      </c>
      <c r="E77" s="30" t="s">
        <v>92</v>
      </c>
      <c r="F77" s="30" t="s">
        <v>55</v>
      </c>
      <c r="G77" s="30">
        <v>642</v>
      </c>
      <c r="H77" s="30" t="s">
        <v>45</v>
      </c>
      <c r="I77" s="30">
        <v>1</v>
      </c>
      <c r="J77" s="30" t="s">
        <v>34</v>
      </c>
      <c r="K77" s="30" t="s">
        <v>35</v>
      </c>
      <c r="L77" s="42">
        <v>5141903</v>
      </c>
      <c r="M77" s="30" t="s">
        <v>77</v>
      </c>
      <c r="N77" s="145">
        <v>44593</v>
      </c>
      <c r="O77" s="145">
        <v>44652</v>
      </c>
      <c r="P77" s="43" t="s">
        <v>68</v>
      </c>
      <c r="Q77" s="13" t="s">
        <v>46</v>
      </c>
      <c r="R77" s="13" t="s">
        <v>50</v>
      </c>
    </row>
    <row r="78" spans="1:19" ht="94.5" x14ac:dyDescent="0.25">
      <c r="A78" s="136">
        <f t="shared" si="0"/>
        <v>80</v>
      </c>
      <c r="B78" s="35">
        <v>53</v>
      </c>
      <c r="C78" s="13" t="s">
        <v>91</v>
      </c>
      <c r="D78" s="13" t="s">
        <v>67</v>
      </c>
      <c r="E78" s="30" t="s">
        <v>92</v>
      </c>
      <c r="F78" s="13" t="s">
        <v>55</v>
      </c>
      <c r="G78" s="13">
        <v>642</v>
      </c>
      <c r="H78" s="13" t="s">
        <v>45</v>
      </c>
      <c r="I78" s="13">
        <v>1</v>
      </c>
      <c r="J78" s="13" t="s">
        <v>34</v>
      </c>
      <c r="K78" s="13" t="s">
        <v>35</v>
      </c>
      <c r="L78" s="42">
        <v>5141903</v>
      </c>
      <c r="M78" s="13" t="s">
        <v>77</v>
      </c>
      <c r="N78" s="40">
        <v>44682</v>
      </c>
      <c r="O78" s="40">
        <v>44743</v>
      </c>
      <c r="P78" s="37" t="s">
        <v>68</v>
      </c>
      <c r="Q78" s="13" t="s">
        <v>46</v>
      </c>
      <c r="R78" s="13" t="s">
        <v>50</v>
      </c>
    </row>
    <row r="79" spans="1:19" ht="94.5" x14ac:dyDescent="0.25">
      <c r="A79" s="136">
        <f t="shared" si="0"/>
        <v>81</v>
      </c>
      <c r="B79" s="35">
        <v>54</v>
      </c>
      <c r="C79" s="13" t="s">
        <v>91</v>
      </c>
      <c r="D79" s="13" t="s">
        <v>67</v>
      </c>
      <c r="E79" s="13" t="s">
        <v>92</v>
      </c>
      <c r="F79" s="13" t="s">
        <v>55</v>
      </c>
      <c r="G79" s="13">
        <v>642</v>
      </c>
      <c r="H79" s="13" t="s">
        <v>45</v>
      </c>
      <c r="I79" s="140">
        <v>1</v>
      </c>
      <c r="J79" s="13" t="s">
        <v>34</v>
      </c>
      <c r="K79" s="13" t="s">
        <v>35</v>
      </c>
      <c r="L79" s="42">
        <v>5141903</v>
      </c>
      <c r="M79" s="30" t="s">
        <v>77</v>
      </c>
      <c r="N79" s="44">
        <v>44805</v>
      </c>
      <c r="O79" s="44">
        <v>44835</v>
      </c>
      <c r="P79" s="37" t="s">
        <v>68</v>
      </c>
      <c r="Q79" s="13" t="s">
        <v>46</v>
      </c>
      <c r="R79" s="13" t="s">
        <v>50</v>
      </c>
    </row>
    <row r="80" spans="1:19" ht="94.5" x14ac:dyDescent="0.25">
      <c r="A80" s="136">
        <f t="shared" si="0"/>
        <v>82</v>
      </c>
      <c r="B80" s="35">
        <v>55</v>
      </c>
      <c r="C80" s="13" t="s">
        <v>91</v>
      </c>
      <c r="D80" s="13" t="s">
        <v>67</v>
      </c>
      <c r="E80" s="13" t="s">
        <v>92</v>
      </c>
      <c r="F80" s="13" t="s">
        <v>55</v>
      </c>
      <c r="G80" s="13">
        <v>642</v>
      </c>
      <c r="H80" s="13" t="s">
        <v>45</v>
      </c>
      <c r="I80" s="140">
        <v>1</v>
      </c>
      <c r="J80" s="13" t="s">
        <v>34</v>
      </c>
      <c r="K80" s="13" t="s">
        <v>35</v>
      </c>
      <c r="L80" s="42">
        <v>5141903</v>
      </c>
      <c r="M80" s="30" t="s">
        <v>77</v>
      </c>
      <c r="N80" s="44">
        <v>44866</v>
      </c>
      <c r="O80" s="44">
        <v>44896</v>
      </c>
      <c r="P80" s="37" t="s">
        <v>68</v>
      </c>
      <c r="Q80" s="13" t="s">
        <v>46</v>
      </c>
      <c r="R80" s="13" t="s">
        <v>50</v>
      </c>
    </row>
    <row r="81" spans="1:18" ht="94.5" x14ac:dyDescent="0.25">
      <c r="A81" s="136">
        <f t="shared" si="0"/>
        <v>83</v>
      </c>
      <c r="B81" s="35">
        <v>56</v>
      </c>
      <c r="C81" s="13" t="s">
        <v>93</v>
      </c>
      <c r="D81" s="13" t="s">
        <v>94</v>
      </c>
      <c r="E81" s="43" t="s">
        <v>254</v>
      </c>
      <c r="F81" s="13" t="s">
        <v>33</v>
      </c>
      <c r="G81" s="13">
        <v>642</v>
      </c>
      <c r="H81" s="13" t="s">
        <v>45</v>
      </c>
      <c r="I81" s="13">
        <v>1</v>
      </c>
      <c r="J81" s="13" t="s">
        <v>34</v>
      </c>
      <c r="K81" s="13" t="s">
        <v>35</v>
      </c>
      <c r="L81" s="32">
        <v>2880000</v>
      </c>
      <c r="M81" s="13" t="s">
        <v>77</v>
      </c>
      <c r="N81" s="29">
        <v>44562</v>
      </c>
      <c r="O81" s="29">
        <v>44896</v>
      </c>
      <c r="P81" s="13" t="s">
        <v>37</v>
      </c>
      <c r="Q81" s="13" t="s">
        <v>36</v>
      </c>
      <c r="R81" s="13" t="s">
        <v>50</v>
      </c>
    </row>
    <row r="82" spans="1:18" ht="94.5" x14ac:dyDescent="0.25">
      <c r="A82" s="136">
        <f t="shared" si="0"/>
        <v>84</v>
      </c>
      <c r="B82" s="35">
        <f>B81+1</f>
        <v>57</v>
      </c>
      <c r="C82" s="13" t="s">
        <v>95</v>
      </c>
      <c r="D82" s="13" t="s">
        <v>96</v>
      </c>
      <c r="E82" s="13" t="s">
        <v>97</v>
      </c>
      <c r="F82" s="13" t="s">
        <v>33</v>
      </c>
      <c r="G82" s="13">
        <v>642</v>
      </c>
      <c r="H82" s="13" t="s">
        <v>45</v>
      </c>
      <c r="I82" s="13">
        <v>1</v>
      </c>
      <c r="J82" s="13" t="s">
        <v>34</v>
      </c>
      <c r="K82" s="13" t="s">
        <v>35</v>
      </c>
      <c r="L82" s="32">
        <v>1867000</v>
      </c>
      <c r="M82" s="13" t="s">
        <v>36</v>
      </c>
      <c r="N82" s="29">
        <v>44562</v>
      </c>
      <c r="O82" s="29">
        <v>44896</v>
      </c>
      <c r="P82" s="13" t="s">
        <v>37</v>
      </c>
      <c r="Q82" s="13" t="s">
        <v>36</v>
      </c>
      <c r="R82" s="13" t="s">
        <v>50</v>
      </c>
    </row>
    <row r="83" spans="1:18" ht="94.5" x14ac:dyDescent="0.25">
      <c r="A83" s="136">
        <f t="shared" si="0"/>
        <v>85</v>
      </c>
      <c r="B83" s="35">
        <f t="shared" ref="B83:B92" si="4">B82+1</f>
        <v>58</v>
      </c>
      <c r="C83" s="13" t="s">
        <v>95</v>
      </c>
      <c r="D83" s="13" t="s">
        <v>96</v>
      </c>
      <c r="E83" s="13" t="s">
        <v>194</v>
      </c>
      <c r="F83" s="13" t="s">
        <v>33</v>
      </c>
      <c r="G83" s="13">
        <v>642</v>
      </c>
      <c r="H83" s="13" t="s">
        <v>45</v>
      </c>
      <c r="I83" s="13">
        <v>1</v>
      </c>
      <c r="J83" s="13" t="s">
        <v>34</v>
      </c>
      <c r="K83" s="13" t="s">
        <v>35</v>
      </c>
      <c r="L83" s="32">
        <v>2400000</v>
      </c>
      <c r="M83" s="13" t="s">
        <v>36</v>
      </c>
      <c r="N83" s="29">
        <v>44562</v>
      </c>
      <c r="O83" s="29">
        <v>44896</v>
      </c>
      <c r="P83" s="13" t="s">
        <v>37</v>
      </c>
      <c r="Q83" s="13" t="s">
        <v>36</v>
      </c>
      <c r="R83" s="13" t="s">
        <v>50</v>
      </c>
    </row>
    <row r="84" spans="1:18" ht="94.5" x14ac:dyDescent="0.25">
      <c r="A84" s="136">
        <f t="shared" si="0"/>
        <v>86</v>
      </c>
      <c r="B84" s="35">
        <f t="shared" si="4"/>
        <v>59</v>
      </c>
      <c r="C84" s="13" t="s">
        <v>93</v>
      </c>
      <c r="D84" s="13" t="s">
        <v>94</v>
      </c>
      <c r="E84" s="13" t="s">
        <v>255</v>
      </c>
      <c r="F84" s="13" t="s">
        <v>33</v>
      </c>
      <c r="G84" s="13">
        <v>642</v>
      </c>
      <c r="H84" s="13" t="s">
        <v>45</v>
      </c>
      <c r="I84" s="13">
        <v>1</v>
      </c>
      <c r="J84" s="13" t="s">
        <v>34</v>
      </c>
      <c r="K84" s="13" t="s">
        <v>35</v>
      </c>
      <c r="L84" s="32">
        <v>1992000</v>
      </c>
      <c r="M84" s="13" t="s">
        <v>46</v>
      </c>
      <c r="N84" s="29">
        <v>44562</v>
      </c>
      <c r="O84" s="29">
        <v>44896</v>
      </c>
      <c r="P84" s="13" t="s">
        <v>37</v>
      </c>
      <c r="Q84" s="13" t="s">
        <v>36</v>
      </c>
      <c r="R84" s="13" t="s">
        <v>50</v>
      </c>
    </row>
    <row r="85" spans="1:18" ht="94.5" x14ac:dyDescent="0.25">
      <c r="A85" s="136">
        <f t="shared" si="0"/>
        <v>87</v>
      </c>
      <c r="B85" s="35">
        <f t="shared" si="4"/>
        <v>60</v>
      </c>
      <c r="C85" s="13" t="s">
        <v>93</v>
      </c>
      <c r="D85" s="13" t="s">
        <v>94</v>
      </c>
      <c r="E85" s="13" t="s">
        <v>256</v>
      </c>
      <c r="F85" s="13" t="s">
        <v>33</v>
      </c>
      <c r="G85" s="13">
        <v>642</v>
      </c>
      <c r="H85" s="13" t="s">
        <v>45</v>
      </c>
      <c r="I85" s="13">
        <v>1</v>
      </c>
      <c r="J85" s="13" t="s">
        <v>34</v>
      </c>
      <c r="K85" s="13" t="s">
        <v>35</v>
      </c>
      <c r="L85" s="32">
        <v>1890000</v>
      </c>
      <c r="M85" s="13" t="s">
        <v>36</v>
      </c>
      <c r="N85" s="29">
        <v>44562</v>
      </c>
      <c r="O85" s="29">
        <v>44896</v>
      </c>
      <c r="P85" s="13" t="s">
        <v>37</v>
      </c>
      <c r="Q85" s="13" t="s">
        <v>36</v>
      </c>
      <c r="R85" s="13" t="s">
        <v>50</v>
      </c>
    </row>
    <row r="86" spans="1:18" ht="94.5" x14ac:dyDescent="0.25">
      <c r="A86" s="136">
        <f t="shared" si="0"/>
        <v>88</v>
      </c>
      <c r="B86" s="35">
        <f t="shared" si="4"/>
        <v>61</v>
      </c>
      <c r="C86" s="13" t="s">
        <v>93</v>
      </c>
      <c r="D86" s="13" t="s">
        <v>94</v>
      </c>
      <c r="E86" s="45" t="s">
        <v>257</v>
      </c>
      <c r="F86" s="13"/>
      <c r="G86" s="13"/>
      <c r="H86" s="13" t="s">
        <v>45</v>
      </c>
      <c r="I86" s="13">
        <v>1</v>
      </c>
      <c r="J86" s="13" t="s">
        <v>34</v>
      </c>
      <c r="K86" s="13" t="s">
        <v>35</v>
      </c>
      <c r="L86" s="32">
        <v>840000</v>
      </c>
      <c r="M86" s="13" t="s">
        <v>36</v>
      </c>
      <c r="N86" s="29">
        <v>44562</v>
      </c>
      <c r="O86" s="29">
        <v>44896</v>
      </c>
      <c r="P86" s="13" t="s">
        <v>37</v>
      </c>
      <c r="Q86" s="13" t="s">
        <v>36</v>
      </c>
      <c r="R86" s="13" t="s">
        <v>50</v>
      </c>
    </row>
    <row r="87" spans="1:18" ht="94.5" x14ac:dyDescent="0.25">
      <c r="A87" s="136">
        <f t="shared" si="0"/>
        <v>89</v>
      </c>
      <c r="B87" s="35">
        <f t="shared" si="4"/>
        <v>62</v>
      </c>
      <c r="C87" s="13" t="s">
        <v>93</v>
      </c>
      <c r="D87" s="13" t="s">
        <v>98</v>
      </c>
      <c r="E87" s="13" t="s">
        <v>258</v>
      </c>
      <c r="F87" s="13" t="s">
        <v>33</v>
      </c>
      <c r="G87" s="13">
        <v>642</v>
      </c>
      <c r="H87" s="13" t="s">
        <v>45</v>
      </c>
      <c r="I87" s="13">
        <v>1</v>
      </c>
      <c r="J87" s="13" t="s">
        <v>34</v>
      </c>
      <c r="K87" s="13" t="s">
        <v>35</v>
      </c>
      <c r="L87" s="32">
        <f>972000</f>
        <v>972000</v>
      </c>
      <c r="M87" s="13" t="s">
        <v>36</v>
      </c>
      <c r="N87" s="29">
        <v>44562</v>
      </c>
      <c r="O87" s="29">
        <v>44896</v>
      </c>
      <c r="P87" s="13" t="s">
        <v>37</v>
      </c>
      <c r="Q87" s="13" t="s">
        <v>36</v>
      </c>
      <c r="R87" s="13" t="s">
        <v>50</v>
      </c>
    </row>
    <row r="88" spans="1:18" ht="94.5" x14ac:dyDescent="0.25">
      <c r="A88" s="136">
        <f t="shared" si="0"/>
        <v>90</v>
      </c>
      <c r="B88" s="35">
        <f>B87+1</f>
        <v>63</v>
      </c>
      <c r="C88" s="13" t="s">
        <v>93</v>
      </c>
      <c r="D88" s="13" t="s">
        <v>99</v>
      </c>
      <c r="E88" s="13" t="s">
        <v>100</v>
      </c>
      <c r="F88" s="13" t="s">
        <v>33</v>
      </c>
      <c r="G88" s="13">
        <v>642</v>
      </c>
      <c r="H88" s="13" t="s">
        <v>45</v>
      </c>
      <c r="I88" s="13">
        <v>1</v>
      </c>
      <c r="J88" s="13" t="s">
        <v>34</v>
      </c>
      <c r="K88" s="13" t="s">
        <v>35</v>
      </c>
      <c r="L88" s="32">
        <v>1800000</v>
      </c>
      <c r="M88" s="13" t="s">
        <v>36</v>
      </c>
      <c r="N88" s="29">
        <v>44562</v>
      </c>
      <c r="O88" s="29">
        <v>44896</v>
      </c>
      <c r="P88" s="13" t="s">
        <v>37</v>
      </c>
      <c r="Q88" s="13" t="s">
        <v>36</v>
      </c>
      <c r="R88" s="13" t="s">
        <v>50</v>
      </c>
    </row>
    <row r="89" spans="1:18" ht="94.5" x14ac:dyDescent="0.25">
      <c r="A89" s="136">
        <f t="shared" si="0"/>
        <v>91</v>
      </c>
      <c r="B89" s="35">
        <f t="shared" si="4"/>
        <v>64</v>
      </c>
      <c r="C89" s="13" t="s">
        <v>93</v>
      </c>
      <c r="D89" s="13" t="s">
        <v>98</v>
      </c>
      <c r="E89" s="13" t="s">
        <v>101</v>
      </c>
      <c r="F89" s="13" t="s">
        <v>33</v>
      </c>
      <c r="G89" s="13">
        <v>642</v>
      </c>
      <c r="H89" s="13" t="s">
        <v>45</v>
      </c>
      <c r="I89" s="13">
        <v>1</v>
      </c>
      <c r="J89" s="13" t="s">
        <v>34</v>
      </c>
      <c r="K89" s="13" t="s">
        <v>35</v>
      </c>
      <c r="L89" s="32">
        <v>8700000</v>
      </c>
      <c r="M89" s="13" t="s">
        <v>36</v>
      </c>
      <c r="N89" s="29">
        <v>44562</v>
      </c>
      <c r="O89" s="29">
        <v>44896</v>
      </c>
      <c r="P89" s="13" t="s">
        <v>37</v>
      </c>
      <c r="Q89" s="13" t="s">
        <v>36</v>
      </c>
      <c r="R89" s="13" t="s">
        <v>50</v>
      </c>
    </row>
    <row r="90" spans="1:18" ht="94.5" x14ac:dyDescent="0.25">
      <c r="A90" s="136">
        <f t="shared" si="0"/>
        <v>92</v>
      </c>
      <c r="B90" s="35">
        <f t="shared" si="4"/>
        <v>65</v>
      </c>
      <c r="C90" s="13" t="s">
        <v>95</v>
      </c>
      <c r="D90" s="13" t="s">
        <v>96</v>
      </c>
      <c r="E90" s="13" t="s">
        <v>193</v>
      </c>
      <c r="F90" s="13"/>
      <c r="G90" s="13"/>
      <c r="H90" s="13" t="s">
        <v>45</v>
      </c>
      <c r="I90" s="13">
        <v>1</v>
      </c>
      <c r="J90" s="13" t="s">
        <v>34</v>
      </c>
      <c r="K90" s="13" t="s">
        <v>35</v>
      </c>
      <c r="L90" s="32">
        <v>27600000</v>
      </c>
      <c r="M90" s="13" t="s">
        <v>36</v>
      </c>
      <c r="N90" s="29">
        <v>44562</v>
      </c>
      <c r="O90" s="29">
        <v>44896</v>
      </c>
      <c r="P90" s="13" t="s">
        <v>199</v>
      </c>
      <c r="Q90" s="13" t="s">
        <v>46</v>
      </c>
      <c r="R90" s="13" t="s">
        <v>50</v>
      </c>
    </row>
    <row r="91" spans="1:18" ht="94.5" x14ac:dyDescent="0.25">
      <c r="A91" s="136">
        <f t="shared" si="0"/>
        <v>93</v>
      </c>
      <c r="B91" s="35">
        <f>B90+1</f>
        <v>66</v>
      </c>
      <c r="C91" s="13" t="s">
        <v>93</v>
      </c>
      <c r="D91" s="13" t="s">
        <v>98</v>
      </c>
      <c r="E91" s="13" t="s">
        <v>157</v>
      </c>
      <c r="F91" s="13" t="s">
        <v>33</v>
      </c>
      <c r="G91" s="13">
        <v>642</v>
      </c>
      <c r="H91" s="13" t="s">
        <v>45</v>
      </c>
      <c r="I91" s="13">
        <v>1</v>
      </c>
      <c r="J91" s="13" t="s">
        <v>34</v>
      </c>
      <c r="K91" s="13" t="s">
        <v>35</v>
      </c>
      <c r="L91" s="32">
        <v>690000</v>
      </c>
      <c r="M91" s="13" t="s">
        <v>46</v>
      </c>
      <c r="N91" s="29">
        <v>44562</v>
      </c>
      <c r="O91" s="29">
        <v>44896</v>
      </c>
      <c r="P91" s="13" t="s">
        <v>37</v>
      </c>
      <c r="Q91" s="13" t="s">
        <v>36</v>
      </c>
      <c r="R91" s="13" t="s">
        <v>50</v>
      </c>
    </row>
    <row r="92" spans="1:18" ht="94.5" x14ac:dyDescent="0.25">
      <c r="A92" s="136">
        <f t="shared" ref="A92:A155" si="5">A91+1</f>
        <v>94</v>
      </c>
      <c r="B92" s="35">
        <f t="shared" si="4"/>
        <v>67</v>
      </c>
      <c r="C92" s="13" t="s">
        <v>95</v>
      </c>
      <c r="D92" s="13" t="s">
        <v>204</v>
      </c>
      <c r="E92" s="13" t="s">
        <v>304</v>
      </c>
      <c r="F92" s="13"/>
      <c r="G92" s="13"/>
      <c r="H92" s="13" t="s">
        <v>45</v>
      </c>
      <c r="I92" s="13">
        <v>1</v>
      </c>
      <c r="J92" s="13" t="s">
        <v>34</v>
      </c>
      <c r="K92" s="13" t="s">
        <v>35</v>
      </c>
      <c r="L92" s="32">
        <v>480000</v>
      </c>
      <c r="M92" s="13" t="s">
        <v>46</v>
      </c>
      <c r="N92" s="29">
        <v>44562</v>
      </c>
      <c r="O92" s="29">
        <v>44896</v>
      </c>
      <c r="P92" s="13" t="s">
        <v>37</v>
      </c>
      <c r="Q92" s="13" t="s">
        <v>36</v>
      </c>
      <c r="R92" s="13" t="s">
        <v>50</v>
      </c>
    </row>
    <row r="93" spans="1:18" ht="94.5" x14ac:dyDescent="0.25">
      <c r="A93" s="136">
        <f t="shared" si="5"/>
        <v>95</v>
      </c>
      <c r="B93" s="35">
        <f>B92+1</f>
        <v>68</v>
      </c>
      <c r="C93" s="13" t="s">
        <v>102</v>
      </c>
      <c r="D93" s="13" t="s">
        <v>103</v>
      </c>
      <c r="E93" s="13" t="s">
        <v>104</v>
      </c>
      <c r="F93" s="13" t="s">
        <v>33</v>
      </c>
      <c r="G93" s="13">
        <v>642</v>
      </c>
      <c r="H93" s="13" t="s">
        <v>45</v>
      </c>
      <c r="I93" s="13">
        <v>1</v>
      </c>
      <c r="J93" s="13" t="s">
        <v>34</v>
      </c>
      <c r="K93" s="13" t="s">
        <v>35</v>
      </c>
      <c r="L93" s="32">
        <v>572400</v>
      </c>
      <c r="M93" s="13" t="s">
        <v>46</v>
      </c>
      <c r="N93" s="29">
        <v>44562</v>
      </c>
      <c r="O93" s="29">
        <v>44896</v>
      </c>
      <c r="P93" s="13" t="s">
        <v>37</v>
      </c>
      <c r="Q93" s="13" t="s">
        <v>36</v>
      </c>
      <c r="R93" s="13" t="s">
        <v>50</v>
      </c>
    </row>
    <row r="94" spans="1:18" ht="94.5" x14ac:dyDescent="0.25">
      <c r="A94" s="136">
        <f t="shared" si="5"/>
        <v>96</v>
      </c>
      <c r="B94" s="35">
        <v>69</v>
      </c>
      <c r="C94" s="13" t="s">
        <v>66</v>
      </c>
      <c r="D94" s="13" t="s">
        <v>105</v>
      </c>
      <c r="E94" s="13" t="s">
        <v>158</v>
      </c>
      <c r="F94" s="13" t="s">
        <v>55</v>
      </c>
      <c r="G94" s="13">
        <v>642</v>
      </c>
      <c r="H94" s="13" t="s">
        <v>45</v>
      </c>
      <c r="I94" s="13">
        <v>200</v>
      </c>
      <c r="J94" s="13" t="s">
        <v>34</v>
      </c>
      <c r="K94" s="13" t="s">
        <v>35</v>
      </c>
      <c r="L94" s="32">
        <v>20000000</v>
      </c>
      <c r="M94" s="13" t="s">
        <v>46</v>
      </c>
      <c r="N94" s="29">
        <v>44562</v>
      </c>
      <c r="O94" s="29">
        <v>44621</v>
      </c>
      <c r="P94" s="37" t="s">
        <v>68</v>
      </c>
      <c r="Q94" s="13" t="s">
        <v>46</v>
      </c>
      <c r="R94" s="13" t="s">
        <v>50</v>
      </c>
    </row>
    <row r="95" spans="1:18" ht="94.5" x14ac:dyDescent="0.25">
      <c r="A95" s="136">
        <f t="shared" si="5"/>
        <v>97</v>
      </c>
      <c r="B95" s="35">
        <v>70</v>
      </c>
      <c r="C95" s="13" t="s">
        <v>66</v>
      </c>
      <c r="D95" s="13" t="s">
        <v>105</v>
      </c>
      <c r="E95" s="13" t="s">
        <v>158</v>
      </c>
      <c r="F95" s="13" t="s">
        <v>55</v>
      </c>
      <c r="G95" s="13">
        <v>642</v>
      </c>
      <c r="H95" s="13" t="s">
        <v>45</v>
      </c>
      <c r="I95" s="13">
        <v>200</v>
      </c>
      <c r="J95" s="13" t="s">
        <v>34</v>
      </c>
      <c r="K95" s="13" t="s">
        <v>35</v>
      </c>
      <c r="L95" s="32">
        <v>10000000</v>
      </c>
      <c r="M95" s="13" t="s">
        <v>46</v>
      </c>
      <c r="N95" s="29">
        <v>44713</v>
      </c>
      <c r="O95" s="29">
        <v>44774</v>
      </c>
      <c r="P95" s="37" t="s">
        <v>68</v>
      </c>
      <c r="Q95" s="13" t="s">
        <v>46</v>
      </c>
      <c r="R95" s="13" t="s">
        <v>50</v>
      </c>
    </row>
    <row r="96" spans="1:18" ht="94.5" x14ac:dyDescent="0.25">
      <c r="A96" s="136">
        <f t="shared" si="5"/>
        <v>98</v>
      </c>
      <c r="B96" s="35">
        <v>71</v>
      </c>
      <c r="C96" s="13" t="s">
        <v>140</v>
      </c>
      <c r="D96" s="13" t="s">
        <v>140</v>
      </c>
      <c r="E96" s="1" t="s">
        <v>259</v>
      </c>
      <c r="F96" s="13" t="s">
        <v>55</v>
      </c>
      <c r="G96" s="13">
        <v>642</v>
      </c>
      <c r="H96" s="13" t="s">
        <v>45</v>
      </c>
      <c r="I96" s="13">
        <v>1</v>
      </c>
      <c r="J96" s="13" t="s">
        <v>34</v>
      </c>
      <c r="K96" s="13" t="s">
        <v>35</v>
      </c>
      <c r="L96" s="32">
        <v>900000</v>
      </c>
      <c r="M96" s="13" t="s">
        <v>46</v>
      </c>
      <c r="N96" s="29">
        <v>44593</v>
      </c>
      <c r="O96" s="29">
        <v>44652</v>
      </c>
      <c r="P96" s="37" t="s">
        <v>75</v>
      </c>
      <c r="Q96" s="13" t="s">
        <v>46</v>
      </c>
      <c r="R96" s="13" t="s">
        <v>50</v>
      </c>
    </row>
    <row r="97" spans="1:18" ht="94.5" x14ac:dyDescent="0.25">
      <c r="A97" s="136">
        <f t="shared" si="5"/>
        <v>99</v>
      </c>
      <c r="B97" s="35">
        <v>72</v>
      </c>
      <c r="C97" s="13" t="s">
        <v>140</v>
      </c>
      <c r="D97" s="13" t="s">
        <v>140</v>
      </c>
      <c r="E97" s="13" t="s">
        <v>260</v>
      </c>
      <c r="F97" s="13" t="s">
        <v>55</v>
      </c>
      <c r="G97" s="13">
        <v>642</v>
      </c>
      <c r="H97" s="13" t="s">
        <v>45</v>
      </c>
      <c r="I97" s="13">
        <v>1</v>
      </c>
      <c r="J97" s="13" t="s">
        <v>34</v>
      </c>
      <c r="K97" s="13" t="s">
        <v>35</v>
      </c>
      <c r="L97" s="32">
        <v>1350000</v>
      </c>
      <c r="M97" s="13" t="s">
        <v>46</v>
      </c>
      <c r="N97" s="29">
        <v>44593</v>
      </c>
      <c r="O97" s="29">
        <v>44652</v>
      </c>
      <c r="P97" s="37" t="s">
        <v>75</v>
      </c>
      <c r="Q97" s="13" t="s">
        <v>46</v>
      </c>
      <c r="R97" s="13" t="s">
        <v>50</v>
      </c>
    </row>
    <row r="98" spans="1:18" ht="94.5" x14ac:dyDescent="0.25">
      <c r="A98" s="136">
        <f t="shared" si="5"/>
        <v>100</v>
      </c>
      <c r="B98" s="35">
        <v>73</v>
      </c>
      <c r="C98" s="13" t="s">
        <v>205</v>
      </c>
      <c r="D98" s="146" t="s">
        <v>206</v>
      </c>
      <c r="E98" s="1" t="s">
        <v>108</v>
      </c>
      <c r="F98" s="13" t="s">
        <v>33</v>
      </c>
      <c r="G98" s="13">
        <v>796</v>
      </c>
      <c r="H98" s="46" t="s">
        <v>109</v>
      </c>
      <c r="I98" s="1">
        <v>304000</v>
      </c>
      <c r="J98" s="46" t="s">
        <v>34</v>
      </c>
      <c r="K98" s="46" t="s">
        <v>35</v>
      </c>
      <c r="L98" s="31">
        <v>640000</v>
      </c>
      <c r="M98" s="1" t="s">
        <v>46</v>
      </c>
      <c r="N98" s="29">
        <v>44562</v>
      </c>
      <c r="O98" s="29">
        <v>44621</v>
      </c>
      <c r="P98" s="13" t="s">
        <v>37</v>
      </c>
      <c r="Q98" s="46" t="s">
        <v>36</v>
      </c>
      <c r="R98" s="13" t="s">
        <v>50</v>
      </c>
    </row>
    <row r="99" spans="1:18" ht="94.5" x14ac:dyDescent="0.25">
      <c r="A99" s="136">
        <f t="shared" si="5"/>
        <v>101</v>
      </c>
      <c r="B99" s="35">
        <f>B98+1</f>
        <v>74</v>
      </c>
      <c r="C99" s="13" t="s">
        <v>205</v>
      </c>
      <c r="D99" s="146" t="s">
        <v>206</v>
      </c>
      <c r="E99" s="1" t="s">
        <v>108</v>
      </c>
      <c r="F99" s="13" t="s">
        <v>33</v>
      </c>
      <c r="G99" s="13">
        <v>796</v>
      </c>
      <c r="H99" s="46" t="s">
        <v>109</v>
      </c>
      <c r="I99" s="46">
        <v>5000</v>
      </c>
      <c r="J99" s="46" t="s">
        <v>34</v>
      </c>
      <c r="K99" s="46" t="s">
        <v>35</v>
      </c>
      <c r="L99" s="31">
        <v>1920000</v>
      </c>
      <c r="M99" s="1" t="s">
        <v>46</v>
      </c>
      <c r="N99" s="29">
        <v>44652</v>
      </c>
      <c r="O99" s="29">
        <v>44713</v>
      </c>
      <c r="P99" s="13" t="s">
        <v>37</v>
      </c>
      <c r="Q99" s="46" t="s">
        <v>36</v>
      </c>
      <c r="R99" s="13" t="s">
        <v>50</v>
      </c>
    </row>
    <row r="100" spans="1:18" ht="94.5" x14ac:dyDescent="0.25">
      <c r="A100" s="136">
        <f t="shared" si="5"/>
        <v>102</v>
      </c>
      <c r="B100" s="35">
        <f t="shared" ref="B100:B106" si="6">B99+1</f>
        <v>75</v>
      </c>
      <c r="C100" s="13" t="s">
        <v>205</v>
      </c>
      <c r="D100" s="146" t="s">
        <v>206</v>
      </c>
      <c r="E100" s="1" t="s">
        <v>108</v>
      </c>
      <c r="F100" s="13" t="s">
        <v>33</v>
      </c>
      <c r="G100" s="13">
        <v>796</v>
      </c>
      <c r="H100" s="46" t="s">
        <v>109</v>
      </c>
      <c r="I100" s="46">
        <v>2000</v>
      </c>
      <c r="J100" s="46" t="s">
        <v>34</v>
      </c>
      <c r="K100" s="46" t="s">
        <v>35</v>
      </c>
      <c r="L100" s="31">
        <v>640000</v>
      </c>
      <c r="M100" s="1" t="s">
        <v>46</v>
      </c>
      <c r="N100" s="29">
        <v>44835</v>
      </c>
      <c r="O100" s="29">
        <v>44896</v>
      </c>
      <c r="P100" s="13" t="s">
        <v>37</v>
      </c>
      <c r="Q100" s="46" t="s">
        <v>36</v>
      </c>
      <c r="R100" s="13" t="s">
        <v>50</v>
      </c>
    </row>
    <row r="101" spans="1:18" ht="94.5" x14ac:dyDescent="0.25">
      <c r="A101" s="136">
        <f t="shared" si="5"/>
        <v>103</v>
      </c>
      <c r="B101" s="35">
        <f t="shared" si="6"/>
        <v>76</v>
      </c>
      <c r="C101" s="13" t="s">
        <v>205</v>
      </c>
      <c r="D101" s="146" t="s">
        <v>206</v>
      </c>
      <c r="E101" s="46" t="s">
        <v>146</v>
      </c>
      <c r="F101" s="13" t="s">
        <v>33</v>
      </c>
      <c r="G101" s="13">
        <v>796</v>
      </c>
      <c r="H101" s="46" t="s">
        <v>109</v>
      </c>
      <c r="I101" s="46">
        <v>15000</v>
      </c>
      <c r="J101" s="46" t="s">
        <v>34</v>
      </c>
      <c r="K101" s="46" t="s">
        <v>35</v>
      </c>
      <c r="L101" s="38">
        <v>700000</v>
      </c>
      <c r="M101" s="1" t="s">
        <v>46</v>
      </c>
      <c r="N101" s="29">
        <v>44593</v>
      </c>
      <c r="O101" s="29">
        <v>44652</v>
      </c>
      <c r="P101" s="13" t="s">
        <v>37</v>
      </c>
      <c r="Q101" s="46" t="s">
        <v>46</v>
      </c>
      <c r="R101" s="13" t="s">
        <v>50</v>
      </c>
    </row>
    <row r="102" spans="1:18" ht="94.5" x14ac:dyDescent="0.25">
      <c r="A102" s="136">
        <f t="shared" si="5"/>
        <v>104</v>
      </c>
      <c r="B102" s="35">
        <f t="shared" si="6"/>
        <v>77</v>
      </c>
      <c r="C102" s="13" t="s">
        <v>205</v>
      </c>
      <c r="D102" s="146" t="s">
        <v>206</v>
      </c>
      <c r="E102" s="46" t="s">
        <v>147</v>
      </c>
      <c r="F102" s="13" t="s">
        <v>33</v>
      </c>
      <c r="G102" s="13">
        <v>796</v>
      </c>
      <c r="H102" s="46" t="s">
        <v>109</v>
      </c>
      <c r="I102" s="46">
        <v>40000</v>
      </c>
      <c r="J102" s="46" t="s">
        <v>34</v>
      </c>
      <c r="K102" s="46" t="s">
        <v>35</v>
      </c>
      <c r="L102" s="38">
        <v>700000</v>
      </c>
      <c r="M102" s="1" t="s">
        <v>46</v>
      </c>
      <c r="N102" s="29">
        <v>44743</v>
      </c>
      <c r="O102" s="29">
        <v>44805</v>
      </c>
      <c r="P102" s="13" t="s">
        <v>37</v>
      </c>
      <c r="Q102" s="46" t="s">
        <v>46</v>
      </c>
      <c r="R102" s="13" t="s">
        <v>50</v>
      </c>
    </row>
    <row r="103" spans="1:18" ht="94.5" x14ac:dyDescent="0.25">
      <c r="A103" s="136">
        <f t="shared" si="5"/>
        <v>105</v>
      </c>
      <c r="B103" s="35">
        <f t="shared" si="6"/>
        <v>78</v>
      </c>
      <c r="C103" s="13" t="s">
        <v>205</v>
      </c>
      <c r="D103" s="146" t="s">
        <v>206</v>
      </c>
      <c r="E103" s="46" t="s">
        <v>190</v>
      </c>
      <c r="F103" s="13" t="s">
        <v>33</v>
      </c>
      <c r="G103" s="13">
        <v>796</v>
      </c>
      <c r="H103" s="46" t="s">
        <v>109</v>
      </c>
      <c r="I103" s="46">
        <v>12000</v>
      </c>
      <c r="J103" s="46" t="s">
        <v>34</v>
      </c>
      <c r="K103" s="46" t="s">
        <v>35</v>
      </c>
      <c r="L103" s="38">
        <v>350000</v>
      </c>
      <c r="M103" s="1" t="s">
        <v>46</v>
      </c>
      <c r="N103" s="29">
        <v>44743</v>
      </c>
      <c r="O103" s="29">
        <v>44835</v>
      </c>
      <c r="P103" s="13" t="s">
        <v>37</v>
      </c>
      <c r="Q103" s="46" t="s">
        <v>46</v>
      </c>
      <c r="R103" s="13" t="s">
        <v>50</v>
      </c>
    </row>
    <row r="104" spans="1:18" ht="94.5" x14ac:dyDescent="0.25">
      <c r="A104" s="136">
        <f t="shared" si="5"/>
        <v>106</v>
      </c>
      <c r="B104" s="35">
        <f t="shared" si="6"/>
        <v>79</v>
      </c>
      <c r="C104" s="13" t="s">
        <v>205</v>
      </c>
      <c r="D104" s="146" t="s">
        <v>206</v>
      </c>
      <c r="E104" s="46" t="s">
        <v>148</v>
      </c>
      <c r="F104" s="13" t="s">
        <v>33</v>
      </c>
      <c r="G104" s="13">
        <v>796</v>
      </c>
      <c r="H104" s="46" t="s">
        <v>109</v>
      </c>
      <c r="I104" s="46">
        <v>36000</v>
      </c>
      <c r="J104" s="46" t="s">
        <v>34</v>
      </c>
      <c r="K104" s="46" t="s">
        <v>35</v>
      </c>
      <c r="L104" s="38">
        <v>350000</v>
      </c>
      <c r="M104" s="1" t="s">
        <v>46</v>
      </c>
      <c r="N104" s="29">
        <v>44743</v>
      </c>
      <c r="O104" s="29">
        <v>44805</v>
      </c>
      <c r="P104" s="13" t="s">
        <v>37</v>
      </c>
      <c r="Q104" s="46" t="s">
        <v>46</v>
      </c>
      <c r="R104" s="13" t="s">
        <v>50</v>
      </c>
    </row>
    <row r="105" spans="1:18" ht="94.5" x14ac:dyDescent="0.25">
      <c r="A105" s="136">
        <f t="shared" si="5"/>
        <v>107</v>
      </c>
      <c r="B105" s="35">
        <f t="shared" si="6"/>
        <v>80</v>
      </c>
      <c r="C105" s="13" t="s">
        <v>205</v>
      </c>
      <c r="D105" s="146" t="s">
        <v>206</v>
      </c>
      <c r="E105" s="46" t="s">
        <v>149</v>
      </c>
      <c r="F105" s="13" t="s">
        <v>74</v>
      </c>
      <c r="G105" s="13">
        <v>796</v>
      </c>
      <c r="H105" s="46" t="s">
        <v>109</v>
      </c>
      <c r="I105" s="46">
        <v>75000</v>
      </c>
      <c r="J105" s="46" t="s">
        <v>34</v>
      </c>
      <c r="K105" s="46" t="s">
        <v>35</v>
      </c>
      <c r="L105" s="38">
        <v>2170000</v>
      </c>
      <c r="M105" s="1" t="s">
        <v>46</v>
      </c>
      <c r="N105" s="29">
        <v>44593</v>
      </c>
      <c r="O105" s="29">
        <v>44713</v>
      </c>
      <c r="P105" s="37" t="s">
        <v>75</v>
      </c>
      <c r="Q105" s="46" t="s">
        <v>46</v>
      </c>
      <c r="R105" s="13" t="s">
        <v>50</v>
      </c>
    </row>
    <row r="106" spans="1:18" ht="94.5" x14ac:dyDescent="0.25">
      <c r="A106" s="136">
        <f t="shared" si="5"/>
        <v>108</v>
      </c>
      <c r="B106" s="35">
        <f t="shared" si="6"/>
        <v>81</v>
      </c>
      <c r="C106" s="13" t="s">
        <v>205</v>
      </c>
      <c r="D106" s="146" t="s">
        <v>206</v>
      </c>
      <c r="E106" s="46" t="s">
        <v>191</v>
      </c>
      <c r="F106" s="13" t="s">
        <v>33</v>
      </c>
      <c r="G106" s="13">
        <v>796</v>
      </c>
      <c r="H106" s="46" t="s">
        <v>109</v>
      </c>
      <c r="I106" s="47"/>
      <c r="J106" s="46" t="s">
        <v>34</v>
      </c>
      <c r="K106" s="46" t="s">
        <v>35</v>
      </c>
      <c r="L106" s="38">
        <v>4424000</v>
      </c>
      <c r="M106" s="1" t="s">
        <v>46</v>
      </c>
      <c r="N106" s="29">
        <v>44593</v>
      </c>
      <c r="O106" s="29">
        <v>44652</v>
      </c>
      <c r="P106" s="37" t="s">
        <v>75</v>
      </c>
      <c r="Q106" s="46" t="s">
        <v>46</v>
      </c>
      <c r="R106" s="13" t="s">
        <v>50</v>
      </c>
    </row>
    <row r="107" spans="1:18" ht="94.5" x14ac:dyDescent="0.25">
      <c r="A107" s="136">
        <f t="shared" si="5"/>
        <v>109</v>
      </c>
      <c r="B107" s="35">
        <v>82</v>
      </c>
      <c r="C107" s="146" t="s">
        <v>72</v>
      </c>
      <c r="D107" s="146" t="s">
        <v>72</v>
      </c>
      <c r="E107" s="1" t="s">
        <v>262</v>
      </c>
      <c r="F107" s="13" t="s">
        <v>74</v>
      </c>
      <c r="G107" s="13">
        <v>796</v>
      </c>
      <c r="H107" s="13" t="s">
        <v>109</v>
      </c>
      <c r="I107" s="138">
        <v>40000</v>
      </c>
      <c r="J107" s="1" t="s">
        <v>34</v>
      </c>
      <c r="K107" s="1" t="s">
        <v>35</v>
      </c>
      <c r="L107" s="36">
        <v>500000</v>
      </c>
      <c r="M107" s="13" t="s">
        <v>77</v>
      </c>
      <c r="N107" s="29">
        <v>44805</v>
      </c>
      <c r="O107" s="29">
        <v>44866</v>
      </c>
      <c r="P107" s="37" t="s">
        <v>75</v>
      </c>
      <c r="Q107" s="13" t="s">
        <v>77</v>
      </c>
      <c r="R107" s="13" t="s">
        <v>50</v>
      </c>
    </row>
    <row r="108" spans="1:18" ht="94.5" x14ac:dyDescent="0.25">
      <c r="A108" s="136">
        <f t="shared" si="5"/>
        <v>110</v>
      </c>
      <c r="B108" s="35">
        <v>83</v>
      </c>
      <c r="C108" s="146" t="s">
        <v>72</v>
      </c>
      <c r="D108" s="146" t="s">
        <v>72</v>
      </c>
      <c r="E108" s="1" t="s">
        <v>261</v>
      </c>
      <c r="F108" s="1" t="s">
        <v>110</v>
      </c>
      <c r="G108" s="147">
        <v>796</v>
      </c>
      <c r="H108" s="13" t="s">
        <v>109</v>
      </c>
      <c r="I108" s="138">
        <v>2500</v>
      </c>
      <c r="J108" s="1" t="s">
        <v>34</v>
      </c>
      <c r="K108" s="1" t="s">
        <v>35</v>
      </c>
      <c r="L108" s="31">
        <v>1000000</v>
      </c>
      <c r="M108" s="13" t="s">
        <v>77</v>
      </c>
      <c r="N108" s="29">
        <v>44805</v>
      </c>
      <c r="O108" s="29">
        <v>44866</v>
      </c>
      <c r="P108" s="37" t="s">
        <v>75</v>
      </c>
      <c r="Q108" s="1" t="s">
        <v>77</v>
      </c>
      <c r="R108" s="13" t="s">
        <v>50</v>
      </c>
    </row>
    <row r="109" spans="1:18" ht="94.5" x14ac:dyDescent="0.25">
      <c r="A109" s="136">
        <f t="shared" si="5"/>
        <v>111</v>
      </c>
      <c r="B109" s="35">
        <v>84</v>
      </c>
      <c r="C109" s="13" t="s">
        <v>111</v>
      </c>
      <c r="D109" s="13" t="s">
        <v>112</v>
      </c>
      <c r="E109" s="13" t="s">
        <v>195</v>
      </c>
      <c r="F109" s="13" t="s">
        <v>55</v>
      </c>
      <c r="G109" s="13" t="s">
        <v>61</v>
      </c>
      <c r="H109" s="13" t="s">
        <v>45</v>
      </c>
      <c r="I109" s="13" t="s">
        <v>65</v>
      </c>
      <c r="J109" s="13" t="s">
        <v>34</v>
      </c>
      <c r="K109" s="13" t="s">
        <v>35</v>
      </c>
      <c r="L109" s="32">
        <v>14080000</v>
      </c>
      <c r="M109" s="13" t="s">
        <v>77</v>
      </c>
      <c r="N109" s="39">
        <v>44866</v>
      </c>
      <c r="O109" s="39">
        <v>45261</v>
      </c>
      <c r="P109" s="37" t="s">
        <v>68</v>
      </c>
      <c r="Q109" s="13" t="s">
        <v>46</v>
      </c>
      <c r="R109" s="13" t="s">
        <v>50</v>
      </c>
    </row>
    <row r="110" spans="1:18" ht="94.5" x14ac:dyDescent="0.25">
      <c r="A110" s="136">
        <f t="shared" si="5"/>
        <v>112</v>
      </c>
      <c r="B110" s="35">
        <v>85</v>
      </c>
      <c r="C110" s="13" t="s">
        <v>66</v>
      </c>
      <c r="D110" s="13" t="s">
        <v>114</v>
      </c>
      <c r="E110" s="48" t="s">
        <v>263</v>
      </c>
      <c r="F110" s="48" t="s">
        <v>110</v>
      </c>
      <c r="G110" s="49">
        <v>796</v>
      </c>
      <c r="H110" s="48" t="s">
        <v>109</v>
      </c>
      <c r="I110" s="48">
        <v>60</v>
      </c>
      <c r="J110" s="48" t="s">
        <v>34</v>
      </c>
      <c r="K110" s="48" t="s">
        <v>35</v>
      </c>
      <c r="L110" s="6">
        <v>800000</v>
      </c>
      <c r="M110" s="48" t="s">
        <v>46</v>
      </c>
      <c r="N110" s="148">
        <v>44774</v>
      </c>
      <c r="O110" s="148">
        <v>44835</v>
      </c>
      <c r="P110" s="37" t="s">
        <v>68</v>
      </c>
      <c r="Q110" s="13" t="s">
        <v>46</v>
      </c>
      <c r="R110" s="13" t="s">
        <v>50</v>
      </c>
    </row>
    <row r="111" spans="1:18" ht="94.5" x14ac:dyDescent="0.25">
      <c r="A111" s="136">
        <f t="shared" si="5"/>
        <v>113</v>
      </c>
      <c r="B111" s="35">
        <v>86</v>
      </c>
      <c r="C111" s="13" t="s">
        <v>208</v>
      </c>
      <c r="D111" s="13" t="s">
        <v>207</v>
      </c>
      <c r="E111" s="37" t="s">
        <v>264</v>
      </c>
      <c r="F111" s="46" t="s">
        <v>33</v>
      </c>
      <c r="G111" s="13" t="s">
        <v>61</v>
      </c>
      <c r="H111" s="13" t="s">
        <v>45</v>
      </c>
      <c r="I111" s="13" t="s">
        <v>65</v>
      </c>
      <c r="J111" s="13" t="s">
        <v>34</v>
      </c>
      <c r="K111" s="13" t="s">
        <v>35</v>
      </c>
      <c r="L111" s="38">
        <v>1410000</v>
      </c>
      <c r="M111" s="1" t="s">
        <v>36</v>
      </c>
      <c r="N111" s="29">
        <v>44774</v>
      </c>
      <c r="O111" s="29">
        <v>44896</v>
      </c>
      <c r="P111" s="1" t="s">
        <v>37</v>
      </c>
      <c r="Q111" s="13" t="s">
        <v>36</v>
      </c>
      <c r="R111" s="13" t="s">
        <v>50</v>
      </c>
    </row>
    <row r="112" spans="1:18" ht="94.5" x14ac:dyDescent="0.25">
      <c r="A112" s="136">
        <f t="shared" si="5"/>
        <v>114</v>
      </c>
      <c r="B112" s="35">
        <f>B111+1</f>
        <v>87</v>
      </c>
      <c r="C112" s="13" t="s">
        <v>208</v>
      </c>
      <c r="D112" s="13" t="s">
        <v>207</v>
      </c>
      <c r="E112" s="37" t="s">
        <v>264</v>
      </c>
      <c r="F112" s="46" t="s">
        <v>33</v>
      </c>
      <c r="G112" s="13" t="s">
        <v>61</v>
      </c>
      <c r="H112" s="13" t="s">
        <v>45</v>
      </c>
      <c r="I112" s="13" t="s">
        <v>65</v>
      </c>
      <c r="J112" s="13" t="s">
        <v>34</v>
      </c>
      <c r="K112" s="13" t="s">
        <v>35</v>
      </c>
      <c r="L112" s="38">
        <v>1200000</v>
      </c>
      <c r="M112" s="1" t="s">
        <v>36</v>
      </c>
      <c r="N112" s="29">
        <v>44652</v>
      </c>
      <c r="O112" s="29">
        <v>44805</v>
      </c>
      <c r="P112" s="1" t="s">
        <v>37</v>
      </c>
      <c r="Q112" s="13" t="s">
        <v>36</v>
      </c>
      <c r="R112" s="13" t="s">
        <v>50</v>
      </c>
    </row>
    <row r="113" spans="1:19" ht="94.5" x14ac:dyDescent="0.25">
      <c r="A113" s="136">
        <f t="shared" si="5"/>
        <v>115</v>
      </c>
      <c r="B113" s="35">
        <f>B112+1</f>
        <v>88</v>
      </c>
      <c r="C113" s="13" t="s">
        <v>208</v>
      </c>
      <c r="D113" s="13" t="s">
        <v>207</v>
      </c>
      <c r="E113" s="37" t="s">
        <v>264</v>
      </c>
      <c r="F113" s="46" t="s">
        <v>33</v>
      </c>
      <c r="G113" s="13" t="s">
        <v>61</v>
      </c>
      <c r="H113" s="13" t="s">
        <v>45</v>
      </c>
      <c r="I113" s="13" t="s">
        <v>65</v>
      </c>
      <c r="J113" s="13" t="s">
        <v>34</v>
      </c>
      <c r="K113" s="13" t="s">
        <v>35</v>
      </c>
      <c r="L113" s="38">
        <v>1248000</v>
      </c>
      <c r="M113" s="1" t="s">
        <v>36</v>
      </c>
      <c r="N113" s="29">
        <v>44652</v>
      </c>
      <c r="O113" s="29">
        <v>44805</v>
      </c>
      <c r="P113" s="1" t="s">
        <v>37</v>
      </c>
      <c r="Q113" s="13" t="s">
        <v>36</v>
      </c>
      <c r="R113" s="13" t="s">
        <v>50</v>
      </c>
    </row>
    <row r="114" spans="1:19" ht="94.5" x14ac:dyDescent="0.25">
      <c r="A114" s="136">
        <f t="shared" si="5"/>
        <v>116</v>
      </c>
      <c r="B114" s="35">
        <f>B113+1</f>
        <v>89</v>
      </c>
      <c r="C114" s="13" t="s">
        <v>208</v>
      </c>
      <c r="D114" s="13" t="s">
        <v>207</v>
      </c>
      <c r="E114" s="37" t="s">
        <v>264</v>
      </c>
      <c r="F114" s="46" t="s">
        <v>33</v>
      </c>
      <c r="G114" s="13" t="s">
        <v>61</v>
      </c>
      <c r="H114" s="13" t="s">
        <v>45</v>
      </c>
      <c r="I114" s="13" t="s">
        <v>65</v>
      </c>
      <c r="J114" s="13" t="s">
        <v>34</v>
      </c>
      <c r="K114" s="13" t="s">
        <v>35</v>
      </c>
      <c r="L114" s="38">
        <v>1500000</v>
      </c>
      <c r="M114" s="1" t="s">
        <v>36</v>
      </c>
      <c r="N114" s="29">
        <v>44682</v>
      </c>
      <c r="O114" s="29">
        <v>44743</v>
      </c>
      <c r="P114" s="1" t="s">
        <v>37</v>
      </c>
      <c r="Q114" s="13" t="s">
        <v>36</v>
      </c>
      <c r="R114" s="13" t="s">
        <v>50</v>
      </c>
    </row>
    <row r="115" spans="1:19" ht="94.5" x14ac:dyDescent="0.25">
      <c r="A115" s="136">
        <f t="shared" si="5"/>
        <v>117</v>
      </c>
      <c r="B115" s="35">
        <f>B114+1</f>
        <v>90</v>
      </c>
      <c r="C115" s="13" t="s">
        <v>208</v>
      </c>
      <c r="D115" s="13" t="s">
        <v>207</v>
      </c>
      <c r="E115" s="37" t="s">
        <v>265</v>
      </c>
      <c r="F115" s="46" t="s">
        <v>33</v>
      </c>
      <c r="G115" s="13" t="s">
        <v>61</v>
      </c>
      <c r="H115" s="13" t="s">
        <v>45</v>
      </c>
      <c r="I115" s="13" t="s">
        <v>65</v>
      </c>
      <c r="J115" s="13" t="s">
        <v>34</v>
      </c>
      <c r="K115" s="13" t="s">
        <v>35</v>
      </c>
      <c r="L115" s="38">
        <v>500000</v>
      </c>
      <c r="M115" s="1" t="s">
        <v>36</v>
      </c>
      <c r="N115" s="29">
        <v>44593</v>
      </c>
      <c r="O115" s="29">
        <v>44713</v>
      </c>
      <c r="P115" s="1" t="s">
        <v>37</v>
      </c>
      <c r="Q115" s="13" t="s">
        <v>36</v>
      </c>
      <c r="R115" s="13" t="s">
        <v>50</v>
      </c>
    </row>
    <row r="116" spans="1:19" ht="94.5" x14ac:dyDescent="0.25">
      <c r="A116" s="136">
        <f t="shared" si="5"/>
        <v>118</v>
      </c>
      <c r="B116" s="35">
        <f>B115+1</f>
        <v>91</v>
      </c>
      <c r="C116" s="13" t="s">
        <v>208</v>
      </c>
      <c r="D116" s="13" t="s">
        <v>207</v>
      </c>
      <c r="E116" s="37" t="s">
        <v>264</v>
      </c>
      <c r="F116" s="46" t="s">
        <v>33</v>
      </c>
      <c r="G116" s="13" t="s">
        <v>61</v>
      </c>
      <c r="H116" s="13" t="s">
        <v>45</v>
      </c>
      <c r="I116" s="13" t="s">
        <v>65</v>
      </c>
      <c r="J116" s="13" t="s">
        <v>34</v>
      </c>
      <c r="K116" s="13" t="s">
        <v>35</v>
      </c>
      <c r="L116" s="38">
        <v>400000</v>
      </c>
      <c r="M116" s="1" t="s">
        <v>36</v>
      </c>
      <c r="N116" s="29">
        <v>44713</v>
      </c>
      <c r="O116" s="29">
        <v>44774</v>
      </c>
      <c r="P116" s="1" t="s">
        <v>37</v>
      </c>
      <c r="Q116" s="13" t="s">
        <v>36</v>
      </c>
      <c r="R116" s="13" t="s">
        <v>50</v>
      </c>
    </row>
    <row r="117" spans="1:19" ht="94.5" x14ac:dyDescent="0.25">
      <c r="A117" s="136">
        <f t="shared" si="5"/>
        <v>119</v>
      </c>
      <c r="B117" s="35">
        <v>92</v>
      </c>
      <c r="C117" s="13" t="s">
        <v>115</v>
      </c>
      <c r="D117" s="13" t="s">
        <v>116</v>
      </c>
      <c r="E117" s="13" t="s">
        <v>161</v>
      </c>
      <c r="F117" s="13" t="s">
        <v>33</v>
      </c>
      <c r="G117" s="13" t="s">
        <v>61</v>
      </c>
      <c r="H117" s="13" t="s">
        <v>45</v>
      </c>
      <c r="I117" s="13" t="s">
        <v>65</v>
      </c>
      <c r="J117" s="13" t="s">
        <v>34</v>
      </c>
      <c r="K117" s="13" t="s">
        <v>35</v>
      </c>
      <c r="L117" s="36">
        <v>1000000</v>
      </c>
      <c r="M117" s="13" t="s">
        <v>36</v>
      </c>
      <c r="N117" s="29">
        <v>44652</v>
      </c>
      <c r="O117" s="29">
        <v>44805</v>
      </c>
      <c r="P117" s="13" t="s">
        <v>37</v>
      </c>
      <c r="Q117" s="13" t="s">
        <v>36</v>
      </c>
      <c r="R117" s="13" t="s">
        <v>50</v>
      </c>
    </row>
    <row r="118" spans="1:19" ht="94.5" x14ac:dyDescent="0.25">
      <c r="A118" s="136">
        <f t="shared" si="5"/>
        <v>120</v>
      </c>
      <c r="B118" s="35">
        <v>93</v>
      </c>
      <c r="C118" s="13" t="s">
        <v>115</v>
      </c>
      <c r="D118" s="13" t="s">
        <v>116</v>
      </c>
      <c r="E118" s="13" t="s">
        <v>161</v>
      </c>
      <c r="F118" s="13" t="s">
        <v>33</v>
      </c>
      <c r="G118" s="13" t="s">
        <v>61</v>
      </c>
      <c r="H118" s="13" t="s">
        <v>45</v>
      </c>
      <c r="I118" s="13" t="s">
        <v>65</v>
      </c>
      <c r="J118" s="13" t="s">
        <v>34</v>
      </c>
      <c r="K118" s="13" t="s">
        <v>35</v>
      </c>
      <c r="L118" s="36">
        <v>1220340</v>
      </c>
      <c r="M118" s="13" t="s">
        <v>36</v>
      </c>
      <c r="N118" s="29">
        <v>44774</v>
      </c>
      <c r="O118" s="39">
        <v>44835</v>
      </c>
      <c r="P118" s="13" t="s">
        <v>37</v>
      </c>
      <c r="Q118" s="13" t="s">
        <v>36</v>
      </c>
      <c r="R118" s="13" t="s">
        <v>50</v>
      </c>
    </row>
    <row r="119" spans="1:19" ht="94.5" x14ac:dyDescent="0.25">
      <c r="A119" s="136">
        <f t="shared" si="5"/>
        <v>121</v>
      </c>
      <c r="B119" s="35">
        <v>94</v>
      </c>
      <c r="C119" s="13" t="s">
        <v>117</v>
      </c>
      <c r="D119" s="13" t="s">
        <v>118</v>
      </c>
      <c r="E119" s="13" t="s">
        <v>119</v>
      </c>
      <c r="F119" s="13" t="s">
        <v>120</v>
      </c>
      <c r="G119" s="13" t="s">
        <v>61</v>
      </c>
      <c r="H119" s="13" t="s">
        <v>45</v>
      </c>
      <c r="I119" s="13" t="s">
        <v>65</v>
      </c>
      <c r="J119" s="13" t="s">
        <v>34</v>
      </c>
      <c r="K119" s="13" t="s">
        <v>35</v>
      </c>
      <c r="L119" s="149">
        <v>1200000</v>
      </c>
      <c r="M119" s="37" t="s">
        <v>36</v>
      </c>
      <c r="N119" s="50">
        <v>44593</v>
      </c>
      <c r="O119" s="29">
        <v>44958</v>
      </c>
      <c r="P119" s="13" t="s">
        <v>37</v>
      </c>
      <c r="Q119" s="13" t="s">
        <v>36</v>
      </c>
      <c r="R119" s="13" t="s">
        <v>50</v>
      </c>
      <c r="S119" s="122"/>
    </row>
    <row r="120" spans="1:19" ht="94.5" x14ac:dyDescent="0.25">
      <c r="A120" s="136">
        <f t="shared" si="5"/>
        <v>122</v>
      </c>
      <c r="B120" s="35">
        <f t="shared" ref="B120:B125" si="7">B119+1</f>
        <v>95</v>
      </c>
      <c r="C120" s="13" t="s">
        <v>117</v>
      </c>
      <c r="D120" s="13" t="s">
        <v>118</v>
      </c>
      <c r="E120" s="13" t="s">
        <v>119</v>
      </c>
      <c r="F120" s="13" t="s">
        <v>120</v>
      </c>
      <c r="G120" s="13" t="s">
        <v>121</v>
      </c>
      <c r="H120" s="13" t="s">
        <v>45</v>
      </c>
      <c r="I120" s="13">
        <v>1</v>
      </c>
      <c r="J120" s="13" t="s">
        <v>34</v>
      </c>
      <c r="K120" s="13" t="s">
        <v>35</v>
      </c>
      <c r="L120" s="149">
        <v>1000000</v>
      </c>
      <c r="M120" s="37" t="s">
        <v>36</v>
      </c>
      <c r="N120" s="50">
        <v>44593</v>
      </c>
      <c r="O120" s="29">
        <v>44958</v>
      </c>
      <c r="P120" s="13" t="s">
        <v>37</v>
      </c>
      <c r="Q120" s="13" t="s">
        <v>36</v>
      </c>
      <c r="R120" s="13" t="s">
        <v>50</v>
      </c>
      <c r="S120" s="122"/>
    </row>
    <row r="121" spans="1:19" ht="94.5" x14ac:dyDescent="0.25">
      <c r="A121" s="136">
        <f t="shared" si="5"/>
        <v>123</v>
      </c>
      <c r="B121" s="35">
        <f t="shared" si="7"/>
        <v>96</v>
      </c>
      <c r="C121" s="13" t="s">
        <v>117</v>
      </c>
      <c r="D121" s="13" t="s">
        <v>118</v>
      </c>
      <c r="E121" s="13" t="s">
        <v>119</v>
      </c>
      <c r="F121" s="13" t="s">
        <v>120</v>
      </c>
      <c r="G121" s="13" t="s">
        <v>121</v>
      </c>
      <c r="H121" s="13" t="s">
        <v>45</v>
      </c>
      <c r="I121" s="13">
        <v>1</v>
      </c>
      <c r="J121" s="13" t="s">
        <v>34</v>
      </c>
      <c r="K121" s="13" t="s">
        <v>35</v>
      </c>
      <c r="L121" s="150">
        <v>1000000</v>
      </c>
      <c r="M121" s="37" t="s">
        <v>36</v>
      </c>
      <c r="N121" s="50">
        <v>44593</v>
      </c>
      <c r="O121" s="29">
        <v>44958</v>
      </c>
      <c r="P121" s="13" t="s">
        <v>37</v>
      </c>
      <c r="Q121" s="13" t="s">
        <v>36</v>
      </c>
      <c r="R121" s="13" t="s">
        <v>50</v>
      </c>
      <c r="S121" s="122"/>
    </row>
    <row r="122" spans="1:19" ht="94.5" x14ac:dyDescent="0.25">
      <c r="A122" s="136">
        <f t="shared" si="5"/>
        <v>124</v>
      </c>
      <c r="B122" s="35">
        <f t="shared" si="7"/>
        <v>97</v>
      </c>
      <c r="C122" s="13" t="s">
        <v>122</v>
      </c>
      <c r="D122" s="13" t="s">
        <v>214</v>
      </c>
      <c r="E122" s="13" t="s">
        <v>266</v>
      </c>
      <c r="F122" s="13" t="s">
        <v>120</v>
      </c>
      <c r="G122" s="13"/>
      <c r="H122" s="13" t="s">
        <v>45</v>
      </c>
      <c r="I122" s="13">
        <v>1</v>
      </c>
      <c r="J122" s="13" t="s">
        <v>34</v>
      </c>
      <c r="K122" s="13" t="s">
        <v>35</v>
      </c>
      <c r="L122" s="151">
        <v>550000</v>
      </c>
      <c r="M122" s="37" t="s">
        <v>36</v>
      </c>
      <c r="N122" s="152">
        <v>44896</v>
      </c>
      <c r="O122" s="29">
        <v>45231</v>
      </c>
      <c r="P122" s="13" t="s">
        <v>37</v>
      </c>
      <c r="Q122" s="13" t="s">
        <v>36</v>
      </c>
      <c r="R122" s="13" t="s">
        <v>50</v>
      </c>
      <c r="S122" s="122"/>
    </row>
    <row r="123" spans="1:19" ht="94.5" x14ac:dyDescent="0.25">
      <c r="A123" s="136">
        <f t="shared" si="5"/>
        <v>125</v>
      </c>
      <c r="B123" s="35">
        <f t="shared" si="7"/>
        <v>98</v>
      </c>
      <c r="C123" s="13" t="s">
        <v>122</v>
      </c>
      <c r="D123" s="13" t="s">
        <v>214</v>
      </c>
      <c r="E123" s="13" t="s">
        <v>266</v>
      </c>
      <c r="F123" s="13" t="s">
        <v>120</v>
      </c>
      <c r="G123" s="13"/>
      <c r="H123" s="13" t="s">
        <v>45</v>
      </c>
      <c r="I123" s="13">
        <v>1</v>
      </c>
      <c r="J123" s="13" t="s">
        <v>34</v>
      </c>
      <c r="K123" s="13" t="s">
        <v>35</v>
      </c>
      <c r="L123" s="151">
        <v>1000000</v>
      </c>
      <c r="M123" s="37" t="s">
        <v>36</v>
      </c>
      <c r="N123" s="51">
        <v>44896</v>
      </c>
      <c r="O123" s="29">
        <v>45231</v>
      </c>
      <c r="P123" s="13" t="s">
        <v>37</v>
      </c>
      <c r="Q123" s="13" t="s">
        <v>36</v>
      </c>
      <c r="R123" s="13" t="s">
        <v>50</v>
      </c>
      <c r="S123" s="122"/>
    </row>
    <row r="124" spans="1:19" ht="94.5" x14ac:dyDescent="0.25">
      <c r="A124" s="136">
        <f t="shared" si="5"/>
        <v>126</v>
      </c>
      <c r="B124" s="35">
        <f t="shared" si="7"/>
        <v>99</v>
      </c>
      <c r="C124" s="13" t="s">
        <v>122</v>
      </c>
      <c r="D124" s="13" t="s">
        <v>214</v>
      </c>
      <c r="E124" s="13" t="s">
        <v>267</v>
      </c>
      <c r="F124" s="13" t="s">
        <v>120</v>
      </c>
      <c r="G124" s="13"/>
      <c r="H124" s="13" t="s">
        <v>45</v>
      </c>
      <c r="I124" s="13">
        <v>1</v>
      </c>
      <c r="J124" s="13" t="s">
        <v>34</v>
      </c>
      <c r="K124" s="13" t="s">
        <v>35</v>
      </c>
      <c r="L124" s="151">
        <v>1000000</v>
      </c>
      <c r="M124" s="37" t="s">
        <v>36</v>
      </c>
      <c r="N124" s="51">
        <v>44896</v>
      </c>
      <c r="O124" s="29">
        <v>45231</v>
      </c>
      <c r="P124" s="13" t="s">
        <v>37</v>
      </c>
      <c r="Q124" s="13" t="s">
        <v>36</v>
      </c>
      <c r="R124" s="13" t="s">
        <v>50</v>
      </c>
      <c r="S124" s="122"/>
    </row>
    <row r="125" spans="1:19" ht="94.5" x14ac:dyDescent="0.25">
      <c r="A125" s="136">
        <f t="shared" si="5"/>
        <v>127</v>
      </c>
      <c r="B125" s="35">
        <f t="shared" si="7"/>
        <v>100</v>
      </c>
      <c r="C125" s="13" t="s">
        <v>122</v>
      </c>
      <c r="D125" s="13" t="s">
        <v>214</v>
      </c>
      <c r="E125" s="13" t="s">
        <v>267</v>
      </c>
      <c r="F125" s="13" t="s">
        <v>120</v>
      </c>
      <c r="G125" s="13"/>
      <c r="H125" s="13" t="s">
        <v>45</v>
      </c>
      <c r="I125" s="13">
        <v>1</v>
      </c>
      <c r="J125" s="13" t="s">
        <v>34</v>
      </c>
      <c r="K125" s="13" t="s">
        <v>35</v>
      </c>
      <c r="L125" s="151">
        <v>1500000</v>
      </c>
      <c r="M125" s="37" t="s">
        <v>36</v>
      </c>
      <c r="N125" s="51">
        <v>44896</v>
      </c>
      <c r="O125" s="29">
        <v>45231</v>
      </c>
      <c r="P125" s="13" t="s">
        <v>37</v>
      </c>
      <c r="Q125" s="13" t="s">
        <v>36</v>
      </c>
      <c r="R125" s="13" t="s">
        <v>50</v>
      </c>
      <c r="S125" s="122"/>
    </row>
    <row r="126" spans="1:19" ht="94.5" x14ac:dyDescent="0.25">
      <c r="A126" s="136">
        <f t="shared" si="5"/>
        <v>128</v>
      </c>
      <c r="B126" s="61">
        <v>101</v>
      </c>
      <c r="C126" s="13" t="s">
        <v>123</v>
      </c>
      <c r="D126" s="13" t="s">
        <v>124</v>
      </c>
      <c r="E126" s="13" t="s">
        <v>125</v>
      </c>
      <c r="F126" s="13" t="s">
        <v>33</v>
      </c>
      <c r="G126" s="52">
        <v>642</v>
      </c>
      <c r="H126" s="13" t="s">
        <v>45</v>
      </c>
      <c r="I126" s="13">
        <v>1</v>
      </c>
      <c r="J126" s="13" t="s">
        <v>34</v>
      </c>
      <c r="K126" s="13" t="s">
        <v>35</v>
      </c>
      <c r="L126" s="153">
        <v>700000</v>
      </c>
      <c r="M126" s="37" t="s">
        <v>36</v>
      </c>
      <c r="N126" s="40">
        <v>44562</v>
      </c>
      <c r="O126" s="50">
        <v>44896</v>
      </c>
      <c r="P126" s="13" t="s">
        <v>37</v>
      </c>
      <c r="Q126" s="13" t="s">
        <v>36</v>
      </c>
      <c r="R126" s="13" t="s">
        <v>50</v>
      </c>
    </row>
    <row r="127" spans="1:19" ht="94.5" x14ac:dyDescent="0.25">
      <c r="A127" s="136">
        <f t="shared" si="5"/>
        <v>129</v>
      </c>
      <c r="B127" s="154">
        <f>B126+1</f>
        <v>102</v>
      </c>
      <c r="C127" s="35" t="s">
        <v>123</v>
      </c>
      <c r="D127" s="13" t="s">
        <v>124</v>
      </c>
      <c r="E127" s="53" t="s">
        <v>143</v>
      </c>
      <c r="F127" s="53" t="s">
        <v>33</v>
      </c>
      <c r="G127" s="155">
        <v>642</v>
      </c>
      <c r="H127" s="53" t="s">
        <v>45</v>
      </c>
      <c r="I127" s="53">
        <v>1</v>
      </c>
      <c r="J127" s="53" t="s">
        <v>34</v>
      </c>
      <c r="K127" s="53" t="s">
        <v>35</v>
      </c>
      <c r="L127" s="156">
        <v>10220000</v>
      </c>
      <c r="M127" s="37" t="s">
        <v>36</v>
      </c>
      <c r="N127" s="54">
        <v>44743</v>
      </c>
      <c r="O127" s="152">
        <v>44896</v>
      </c>
      <c r="P127" s="53" t="s">
        <v>37</v>
      </c>
      <c r="Q127" s="53" t="s">
        <v>36</v>
      </c>
      <c r="R127" s="53" t="s">
        <v>50</v>
      </c>
    </row>
    <row r="128" spans="1:19" ht="94.5" x14ac:dyDescent="0.25">
      <c r="A128" s="136">
        <f t="shared" si="5"/>
        <v>130</v>
      </c>
      <c r="B128" s="154">
        <f t="shared" ref="B128:B134" si="8">B127+1</f>
        <v>103</v>
      </c>
      <c r="C128" s="154" t="s">
        <v>123</v>
      </c>
      <c r="D128" s="13" t="s">
        <v>124</v>
      </c>
      <c r="E128" s="13" t="s">
        <v>126</v>
      </c>
      <c r="F128" s="13" t="s">
        <v>33</v>
      </c>
      <c r="G128" s="52">
        <v>642</v>
      </c>
      <c r="H128" s="13" t="s">
        <v>45</v>
      </c>
      <c r="I128" s="13">
        <v>1</v>
      </c>
      <c r="J128" s="13" t="s">
        <v>34</v>
      </c>
      <c r="K128" s="13" t="s">
        <v>35</v>
      </c>
      <c r="L128" s="153">
        <v>1000000</v>
      </c>
      <c r="M128" s="37" t="s">
        <v>36</v>
      </c>
      <c r="N128" s="40">
        <v>44593</v>
      </c>
      <c r="O128" s="50">
        <v>44713</v>
      </c>
      <c r="P128" s="13" t="s">
        <v>37</v>
      </c>
      <c r="Q128" s="13" t="s">
        <v>36</v>
      </c>
      <c r="R128" s="13" t="s">
        <v>50</v>
      </c>
    </row>
    <row r="129" spans="1:19" ht="94.5" x14ac:dyDescent="0.25">
      <c r="A129" s="136">
        <f t="shared" si="5"/>
        <v>131</v>
      </c>
      <c r="B129" s="154">
        <f t="shared" si="8"/>
        <v>104</v>
      </c>
      <c r="C129" s="41" t="s">
        <v>123</v>
      </c>
      <c r="D129" s="13" t="s">
        <v>124</v>
      </c>
      <c r="E129" s="13" t="s">
        <v>197</v>
      </c>
      <c r="F129" s="13" t="s">
        <v>33</v>
      </c>
      <c r="G129" s="52">
        <v>642</v>
      </c>
      <c r="H129" s="13" t="s">
        <v>45</v>
      </c>
      <c r="I129" s="13">
        <v>1</v>
      </c>
      <c r="J129" s="13" t="s">
        <v>34</v>
      </c>
      <c r="K129" s="13" t="s">
        <v>35</v>
      </c>
      <c r="L129" s="153">
        <f>840000</f>
        <v>840000</v>
      </c>
      <c r="M129" s="37" t="s">
        <v>36</v>
      </c>
      <c r="N129" s="40">
        <v>44682</v>
      </c>
      <c r="O129" s="50">
        <v>44713</v>
      </c>
      <c r="P129" s="13" t="s">
        <v>37</v>
      </c>
      <c r="Q129" s="13" t="s">
        <v>36</v>
      </c>
      <c r="R129" s="13" t="s">
        <v>50</v>
      </c>
    </row>
    <row r="130" spans="1:19" ht="94.5" x14ac:dyDescent="0.25">
      <c r="A130" s="136">
        <f t="shared" si="5"/>
        <v>132</v>
      </c>
      <c r="B130" s="154">
        <f t="shared" si="8"/>
        <v>105</v>
      </c>
      <c r="C130" s="41" t="s">
        <v>123</v>
      </c>
      <c r="D130" s="13" t="s">
        <v>124</v>
      </c>
      <c r="E130" s="13" t="s">
        <v>127</v>
      </c>
      <c r="F130" s="13" t="s">
        <v>33</v>
      </c>
      <c r="G130" s="52">
        <v>642</v>
      </c>
      <c r="H130" s="13" t="s">
        <v>45</v>
      </c>
      <c r="I130" s="13">
        <v>1</v>
      </c>
      <c r="J130" s="13" t="s">
        <v>34</v>
      </c>
      <c r="K130" s="13" t="s">
        <v>35</v>
      </c>
      <c r="L130" s="153">
        <f>350000+950000</f>
        <v>1300000</v>
      </c>
      <c r="M130" s="37" t="s">
        <v>36</v>
      </c>
      <c r="N130" s="40">
        <v>44774</v>
      </c>
      <c r="O130" s="50">
        <v>44805</v>
      </c>
      <c r="P130" s="13" t="s">
        <v>37</v>
      </c>
      <c r="Q130" s="13" t="s">
        <v>36</v>
      </c>
      <c r="R130" s="13" t="s">
        <v>50</v>
      </c>
    </row>
    <row r="131" spans="1:19" ht="94.5" x14ac:dyDescent="0.25">
      <c r="A131" s="136">
        <f t="shared" si="5"/>
        <v>133</v>
      </c>
      <c r="B131" s="154">
        <f t="shared" si="8"/>
        <v>106</v>
      </c>
      <c r="C131" s="41" t="s">
        <v>123</v>
      </c>
      <c r="D131" s="13" t="s">
        <v>215</v>
      </c>
      <c r="E131" s="13" t="s">
        <v>196</v>
      </c>
      <c r="F131" s="13" t="s">
        <v>33</v>
      </c>
      <c r="G131" s="52">
        <v>642</v>
      </c>
      <c r="H131" s="13" t="s">
        <v>45</v>
      </c>
      <c r="I131" s="13">
        <v>1</v>
      </c>
      <c r="J131" s="13" t="s">
        <v>34</v>
      </c>
      <c r="K131" s="13" t="s">
        <v>35</v>
      </c>
      <c r="L131" s="153">
        <v>900000</v>
      </c>
      <c r="M131" s="37" t="s">
        <v>36</v>
      </c>
      <c r="N131" s="40">
        <v>44562</v>
      </c>
      <c r="O131" s="50">
        <v>44896</v>
      </c>
      <c r="P131" s="13" t="s">
        <v>37</v>
      </c>
      <c r="Q131" s="13" t="s">
        <v>36</v>
      </c>
      <c r="R131" s="13" t="s">
        <v>50</v>
      </c>
    </row>
    <row r="132" spans="1:19" ht="94.5" x14ac:dyDescent="0.25">
      <c r="A132" s="136">
        <f t="shared" si="5"/>
        <v>134</v>
      </c>
      <c r="B132" s="154">
        <f t="shared" si="8"/>
        <v>107</v>
      </c>
      <c r="C132" s="41" t="s">
        <v>123</v>
      </c>
      <c r="D132" s="13" t="s">
        <v>215</v>
      </c>
      <c r="E132" s="13" t="s">
        <v>196</v>
      </c>
      <c r="F132" s="13" t="s">
        <v>33</v>
      </c>
      <c r="G132" s="52">
        <v>642</v>
      </c>
      <c r="H132" s="13" t="s">
        <v>45</v>
      </c>
      <c r="I132" s="13">
        <v>1</v>
      </c>
      <c r="J132" s="13" t="s">
        <v>34</v>
      </c>
      <c r="K132" s="13" t="s">
        <v>35</v>
      </c>
      <c r="L132" s="153">
        <v>900000</v>
      </c>
      <c r="M132" s="37" t="s">
        <v>36</v>
      </c>
      <c r="N132" s="40">
        <v>44562</v>
      </c>
      <c r="O132" s="50">
        <v>44896</v>
      </c>
      <c r="P132" s="13" t="s">
        <v>37</v>
      </c>
      <c r="Q132" s="13" t="s">
        <v>36</v>
      </c>
      <c r="R132" s="13" t="s">
        <v>50</v>
      </c>
    </row>
    <row r="133" spans="1:19" ht="94.5" x14ac:dyDescent="0.25">
      <c r="A133" s="136">
        <f t="shared" si="5"/>
        <v>135</v>
      </c>
      <c r="B133" s="154">
        <f t="shared" si="8"/>
        <v>108</v>
      </c>
      <c r="C133" s="35" t="s">
        <v>123</v>
      </c>
      <c r="D133" s="13" t="s">
        <v>124</v>
      </c>
      <c r="E133" s="13" t="s">
        <v>178</v>
      </c>
      <c r="F133" s="13" t="s">
        <v>33</v>
      </c>
      <c r="G133" s="52">
        <v>642</v>
      </c>
      <c r="H133" s="13" t="s">
        <v>45</v>
      </c>
      <c r="I133" s="13">
        <v>1</v>
      </c>
      <c r="J133" s="13" t="s">
        <v>34</v>
      </c>
      <c r="K133" s="13" t="s">
        <v>35</v>
      </c>
      <c r="L133" s="153">
        <v>5000000</v>
      </c>
      <c r="M133" s="37" t="s">
        <v>36</v>
      </c>
      <c r="N133" s="40">
        <v>44562</v>
      </c>
      <c r="O133" s="50">
        <v>44896</v>
      </c>
      <c r="P133" s="13" t="s">
        <v>37</v>
      </c>
      <c r="Q133" s="13" t="s">
        <v>36</v>
      </c>
      <c r="R133" s="13" t="s">
        <v>50</v>
      </c>
    </row>
    <row r="134" spans="1:19" ht="94.5" x14ac:dyDescent="0.25">
      <c r="A134" s="136">
        <f t="shared" si="5"/>
        <v>136</v>
      </c>
      <c r="B134" s="154">
        <f t="shared" si="8"/>
        <v>109</v>
      </c>
      <c r="C134" s="55" t="s">
        <v>129</v>
      </c>
      <c r="D134" s="37" t="s">
        <v>129</v>
      </c>
      <c r="E134" s="45" t="s">
        <v>130</v>
      </c>
      <c r="F134" s="45" t="s">
        <v>33</v>
      </c>
      <c r="G134" s="157">
        <v>642</v>
      </c>
      <c r="H134" s="45" t="s">
        <v>45</v>
      </c>
      <c r="I134" s="45">
        <v>1</v>
      </c>
      <c r="J134" s="45" t="s">
        <v>34</v>
      </c>
      <c r="K134" s="45" t="s">
        <v>35</v>
      </c>
      <c r="L134" s="158">
        <v>24098000</v>
      </c>
      <c r="M134" s="45" t="s">
        <v>46</v>
      </c>
      <c r="N134" s="159">
        <v>44713</v>
      </c>
      <c r="O134" s="159">
        <v>44896</v>
      </c>
      <c r="P134" s="37" t="s">
        <v>37</v>
      </c>
      <c r="Q134" s="37" t="s">
        <v>36</v>
      </c>
      <c r="R134" s="37" t="s">
        <v>50</v>
      </c>
    </row>
    <row r="135" spans="1:19" ht="94.5" x14ac:dyDescent="0.25">
      <c r="A135" s="136">
        <f t="shared" si="5"/>
        <v>137</v>
      </c>
      <c r="B135" s="154">
        <v>110</v>
      </c>
      <c r="C135" s="37" t="s">
        <v>131</v>
      </c>
      <c r="D135" s="37" t="s">
        <v>132</v>
      </c>
      <c r="E135" s="37" t="s">
        <v>162</v>
      </c>
      <c r="F135" s="37" t="s">
        <v>33</v>
      </c>
      <c r="G135" s="56">
        <v>642</v>
      </c>
      <c r="H135" s="37" t="s">
        <v>45</v>
      </c>
      <c r="I135" s="37">
        <v>1</v>
      </c>
      <c r="J135" s="37" t="s">
        <v>34</v>
      </c>
      <c r="K135" s="37" t="s">
        <v>35</v>
      </c>
      <c r="L135" s="12">
        <v>3100000</v>
      </c>
      <c r="M135" s="37" t="s">
        <v>77</v>
      </c>
      <c r="N135" s="40">
        <v>44682</v>
      </c>
      <c r="O135" s="50">
        <v>45047</v>
      </c>
      <c r="P135" s="13" t="s">
        <v>68</v>
      </c>
      <c r="Q135" s="37" t="s">
        <v>46</v>
      </c>
      <c r="R135" s="33" t="s">
        <v>50</v>
      </c>
    </row>
    <row r="136" spans="1:19" ht="94.5" x14ac:dyDescent="0.25">
      <c r="A136" s="136">
        <f t="shared" si="5"/>
        <v>138</v>
      </c>
      <c r="B136" s="154">
        <f>B135+1</f>
        <v>111</v>
      </c>
      <c r="C136" s="37" t="s">
        <v>131</v>
      </c>
      <c r="D136" s="37" t="s">
        <v>132</v>
      </c>
      <c r="E136" s="37" t="s">
        <v>270</v>
      </c>
      <c r="F136" s="37" t="s">
        <v>33</v>
      </c>
      <c r="G136" s="56">
        <v>642</v>
      </c>
      <c r="H136" s="37" t="s">
        <v>45</v>
      </c>
      <c r="I136" s="37">
        <v>1</v>
      </c>
      <c r="J136" s="37" t="s">
        <v>34</v>
      </c>
      <c r="K136" s="37" t="s">
        <v>35</v>
      </c>
      <c r="L136" s="12">
        <v>2360000</v>
      </c>
      <c r="M136" s="37" t="s">
        <v>46</v>
      </c>
      <c r="N136" s="40">
        <v>44866</v>
      </c>
      <c r="O136" s="50">
        <v>44896</v>
      </c>
      <c r="P136" s="13" t="s">
        <v>68</v>
      </c>
      <c r="Q136" s="37" t="s">
        <v>46</v>
      </c>
      <c r="R136" s="37" t="s">
        <v>50</v>
      </c>
    </row>
    <row r="137" spans="1:19" ht="94.5" x14ac:dyDescent="0.25">
      <c r="A137" s="136">
        <f t="shared" si="5"/>
        <v>139</v>
      </c>
      <c r="B137" s="154">
        <f t="shared" ref="B137:B152" si="9">B136+1</f>
        <v>112</v>
      </c>
      <c r="C137" s="45" t="s">
        <v>131</v>
      </c>
      <c r="D137" s="45" t="s">
        <v>132</v>
      </c>
      <c r="E137" s="45" t="s">
        <v>270</v>
      </c>
      <c r="F137" s="45" t="s">
        <v>33</v>
      </c>
      <c r="G137" s="157">
        <v>642</v>
      </c>
      <c r="H137" s="45" t="s">
        <v>45</v>
      </c>
      <c r="I137" s="45">
        <v>1</v>
      </c>
      <c r="J137" s="45" t="s">
        <v>34</v>
      </c>
      <c r="K137" s="45" t="s">
        <v>35</v>
      </c>
      <c r="L137" s="57">
        <v>34320000</v>
      </c>
      <c r="M137" s="58" t="s">
        <v>46</v>
      </c>
      <c r="N137" s="160">
        <v>44896</v>
      </c>
      <c r="O137" s="59">
        <v>45261</v>
      </c>
      <c r="P137" s="13" t="s">
        <v>134</v>
      </c>
      <c r="Q137" s="45" t="s">
        <v>46</v>
      </c>
      <c r="R137" s="53" t="s">
        <v>50</v>
      </c>
      <c r="S137" s="122"/>
    </row>
    <row r="138" spans="1:19" ht="94.5" x14ac:dyDescent="0.25">
      <c r="A138" s="136">
        <f t="shared" si="5"/>
        <v>140</v>
      </c>
      <c r="B138" s="154">
        <f t="shared" si="9"/>
        <v>113</v>
      </c>
      <c r="C138" s="37" t="s">
        <v>131</v>
      </c>
      <c r="D138" s="37" t="s">
        <v>132</v>
      </c>
      <c r="E138" s="37" t="s">
        <v>270</v>
      </c>
      <c r="F138" s="37" t="s">
        <v>33</v>
      </c>
      <c r="G138" s="56">
        <v>642</v>
      </c>
      <c r="H138" s="37" t="s">
        <v>45</v>
      </c>
      <c r="I138" s="37">
        <v>1</v>
      </c>
      <c r="J138" s="37" t="s">
        <v>34</v>
      </c>
      <c r="K138" s="37" t="s">
        <v>35</v>
      </c>
      <c r="L138" s="12">
        <v>13200000</v>
      </c>
      <c r="M138" s="37" t="s">
        <v>58</v>
      </c>
      <c r="N138" s="40">
        <v>44593</v>
      </c>
      <c r="O138" s="40">
        <v>44958</v>
      </c>
      <c r="P138" s="37" t="s">
        <v>37</v>
      </c>
      <c r="Q138" s="37" t="s">
        <v>36</v>
      </c>
      <c r="R138" s="37" t="s">
        <v>50</v>
      </c>
      <c r="S138" s="122"/>
    </row>
    <row r="139" spans="1:19" ht="94.5" x14ac:dyDescent="0.25">
      <c r="A139" s="136">
        <f t="shared" si="5"/>
        <v>141</v>
      </c>
      <c r="B139" s="154">
        <f t="shared" si="9"/>
        <v>114</v>
      </c>
      <c r="C139" s="37" t="s">
        <v>131</v>
      </c>
      <c r="D139" s="37" t="s">
        <v>132</v>
      </c>
      <c r="E139" s="37" t="s">
        <v>270</v>
      </c>
      <c r="F139" s="37" t="s">
        <v>33</v>
      </c>
      <c r="G139" s="56">
        <v>642</v>
      </c>
      <c r="H139" s="37" t="s">
        <v>45</v>
      </c>
      <c r="I139" s="37">
        <v>1</v>
      </c>
      <c r="J139" s="37" t="s">
        <v>34</v>
      </c>
      <c r="K139" s="37" t="s">
        <v>35</v>
      </c>
      <c r="L139" s="12">
        <v>26800000</v>
      </c>
      <c r="M139" s="37" t="s">
        <v>46</v>
      </c>
      <c r="N139" s="40">
        <v>44743</v>
      </c>
      <c r="O139" s="40">
        <v>45108</v>
      </c>
      <c r="P139" s="37" t="s">
        <v>68</v>
      </c>
      <c r="Q139" s="37" t="s">
        <v>46</v>
      </c>
      <c r="R139" s="37" t="s">
        <v>50</v>
      </c>
    </row>
    <row r="140" spans="1:19" ht="94.5" x14ac:dyDescent="0.25">
      <c r="A140" s="136">
        <f t="shared" si="5"/>
        <v>142</v>
      </c>
      <c r="B140" s="154">
        <f t="shared" si="9"/>
        <v>115</v>
      </c>
      <c r="C140" s="37" t="s">
        <v>131</v>
      </c>
      <c r="D140" s="37" t="s">
        <v>132</v>
      </c>
      <c r="E140" s="37" t="s">
        <v>270</v>
      </c>
      <c r="F140" s="37" t="s">
        <v>33</v>
      </c>
      <c r="G140" s="56">
        <v>642</v>
      </c>
      <c r="H140" s="37" t="s">
        <v>45</v>
      </c>
      <c r="I140" s="37">
        <v>1</v>
      </c>
      <c r="J140" s="37" t="s">
        <v>34</v>
      </c>
      <c r="K140" s="37" t="s">
        <v>35</v>
      </c>
      <c r="L140" s="12">
        <v>16523480</v>
      </c>
      <c r="M140" s="37" t="s">
        <v>46</v>
      </c>
      <c r="N140" s="40">
        <v>44652</v>
      </c>
      <c r="O140" s="40">
        <v>44986</v>
      </c>
      <c r="P140" s="37" t="s">
        <v>37</v>
      </c>
      <c r="Q140" s="37" t="s">
        <v>46</v>
      </c>
      <c r="R140" s="37" t="s">
        <v>50</v>
      </c>
      <c r="S140" s="122"/>
    </row>
    <row r="141" spans="1:19" ht="94.5" x14ac:dyDescent="0.25">
      <c r="A141" s="136">
        <f t="shared" si="5"/>
        <v>143</v>
      </c>
      <c r="B141" s="154">
        <f t="shared" si="9"/>
        <v>116</v>
      </c>
      <c r="C141" s="37" t="s">
        <v>131</v>
      </c>
      <c r="D141" s="37" t="s">
        <v>132</v>
      </c>
      <c r="E141" s="37" t="s">
        <v>270</v>
      </c>
      <c r="F141" s="37" t="s">
        <v>33</v>
      </c>
      <c r="G141" s="56">
        <v>642</v>
      </c>
      <c r="H141" s="37" t="s">
        <v>45</v>
      </c>
      <c r="I141" s="37">
        <v>1</v>
      </c>
      <c r="J141" s="37" t="s">
        <v>34</v>
      </c>
      <c r="K141" s="37" t="s">
        <v>35</v>
      </c>
      <c r="L141" s="12">
        <v>2400000</v>
      </c>
      <c r="M141" s="37" t="s">
        <v>36</v>
      </c>
      <c r="N141" s="40">
        <v>44562</v>
      </c>
      <c r="O141" s="40">
        <v>44896</v>
      </c>
      <c r="P141" s="37" t="s">
        <v>37</v>
      </c>
      <c r="Q141" s="37" t="s">
        <v>36</v>
      </c>
      <c r="R141" s="37" t="s">
        <v>50</v>
      </c>
      <c r="S141" s="122"/>
    </row>
    <row r="142" spans="1:19" ht="94.5" x14ac:dyDescent="0.25">
      <c r="A142" s="136">
        <f t="shared" si="5"/>
        <v>144</v>
      </c>
      <c r="B142" s="154">
        <f>B141+1</f>
        <v>117</v>
      </c>
      <c r="C142" s="37" t="s">
        <v>131</v>
      </c>
      <c r="D142" s="37" t="s">
        <v>132</v>
      </c>
      <c r="E142" s="43" t="s">
        <v>271</v>
      </c>
      <c r="F142" s="30" t="s">
        <v>33</v>
      </c>
      <c r="G142" s="161">
        <v>642</v>
      </c>
      <c r="H142" s="58" t="s">
        <v>45</v>
      </c>
      <c r="I142" s="58">
        <v>1</v>
      </c>
      <c r="J142" s="58" t="s">
        <v>34</v>
      </c>
      <c r="K142" s="58" t="s">
        <v>35</v>
      </c>
      <c r="L142" s="162">
        <v>7600000</v>
      </c>
      <c r="M142" s="43" t="s">
        <v>58</v>
      </c>
      <c r="N142" s="60">
        <v>44562</v>
      </c>
      <c r="O142" s="60">
        <v>44896</v>
      </c>
      <c r="P142" s="30" t="s">
        <v>37</v>
      </c>
      <c r="Q142" s="43" t="s">
        <v>36</v>
      </c>
      <c r="R142" s="53" t="s">
        <v>50</v>
      </c>
      <c r="S142" s="122"/>
    </row>
    <row r="143" spans="1:19" ht="94.5" x14ac:dyDescent="0.25">
      <c r="A143" s="136">
        <f t="shared" si="5"/>
        <v>145</v>
      </c>
      <c r="B143" s="154">
        <f t="shared" si="9"/>
        <v>118</v>
      </c>
      <c r="C143" s="37" t="s">
        <v>131</v>
      </c>
      <c r="D143" s="37" t="s">
        <v>132</v>
      </c>
      <c r="E143" s="43" t="s">
        <v>270</v>
      </c>
      <c r="F143" s="13" t="s">
        <v>33</v>
      </c>
      <c r="G143" s="157">
        <v>642</v>
      </c>
      <c r="H143" s="45" t="s">
        <v>45</v>
      </c>
      <c r="I143" s="45">
        <v>1</v>
      </c>
      <c r="J143" s="45" t="s">
        <v>34</v>
      </c>
      <c r="K143" s="45" t="s">
        <v>35</v>
      </c>
      <c r="L143" s="162">
        <v>1470000</v>
      </c>
      <c r="M143" s="37" t="s">
        <v>46</v>
      </c>
      <c r="N143" s="29">
        <v>44562</v>
      </c>
      <c r="O143" s="29">
        <v>44896</v>
      </c>
      <c r="P143" s="13" t="s">
        <v>37</v>
      </c>
      <c r="Q143" s="37" t="s">
        <v>36</v>
      </c>
      <c r="R143" s="33" t="s">
        <v>50</v>
      </c>
      <c r="S143" s="122"/>
    </row>
    <row r="144" spans="1:19" ht="94.5" x14ac:dyDescent="0.25">
      <c r="A144" s="136">
        <f t="shared" si="5"/>
        <v>146</v>
      </c>
      <c r="B144" s="154">
        <f t="shared" si="9"/>
        <v>119</v>
      </c>
      <c r="C144" s="37" t="s">
        <v>131</v>
      </c>
      <c r="D144" s="37" t="s">
        <v>132</v>
      </c>
      <c r="E144" s="58" t="s">
        <v>270</v>
      </c>
      <c r="F144" s="13" t="s">
        <v>33</v>
      </c>
      <c r="G144" s="157">
        <v>642</v>
      </c>
      <c r="H144" s="45" t="s">
        <v>45</v>
      </c>
      <c r="I144" s="45">
        <v>1</v>
      </c>
      <c r="J144" s="45" t="s">
        <v>34</v>
      </c>
      <c r="K144" s="45" t="s">
        <v>35</v>
      </c>
      <c r="L144" s="163">
        <v>820000</v>
      </c>
      <c r="M144" s="37" t="s">
        <v>46</v>
      </c>
      <c r="N144" s="29">
        <v>44682</v>
      </c>
      <c r="O144" s="29">
        <v>44896</v>
      </c>
      <c r="P144" s="13" t="s">
        <v>68</v>
      </c>
      <c r="Q144" s="37" t="s">
        <v>46</v>
      </c>
      <c r="R144" s="33" t="s">
        <v>50</v>
      </c>
    </row>
    <row r="145" spans="1:19" ht="94.5" x14ac:dyDescent="0.25">
      <c r="A145" s="136">
        <f t="shared" si="5"/>
        <v>147</v>
      </c>
      <c r="B145" s="154">
        <f>B144+1</f>
        <v>120</v>
      </c>
      <c r="C145" s="37" t="s">
        <v>131</v>
      </c>
      <c r="D145" s="37" t="s">
        <v>132</v>
      </c>
      <c r="E145" s="37" t="s">
        <v>272</v>
      </c>
      <c r="F145" s="13" t="s">
        <v>33</v>
      </c>
      <c r="G145" s="157">
        <v>642</v>
      </c>
      <c r="H145" s="45" t="s">
        <v>45</v>
      </c>
      <c r="I145" s="45">
        <v>1</v>
      </c>
      <c r="J145" s="45" t="s">
        <v>34</v>
      </c>
      <c r="K145" s="45" t="s">
        <v>35</v>
      </c>
      <c r="L145" s="12">
        <v>2870000</v>
      </c>
      <c r="M145" s="37" t="s">
        <v>46</v>
      </c>
      <c r="N145" s="29">
        <v>44774</v>
      </c>
      <c r="O145" s="29">
        <v>45139</v>
      </c>
      <c r="P145" s="13" t="s">
        <v>68</v>
      </c>
      <c r="Q145" s="37" t="s">
        <v>46</v>
      </c>
      <c r="R145" s="33" t="s">
        <v>50</v>
      </c>
    </row>
    <row r="146" spans="1:19" ht="94.5" x14ac:dyDescent="0.25">
      <c r="A146" s="136">
        <f t="shared" si="5"/>
        <v>148</v>
      </c>
      <c r="B146" s="154">
        <f t="shared" si="9"/>
        <v>121</v>
      </c>
      <c r="C146" s="37" t="s">
        <v>131</v>
      </c>
      <c r="D146" s="37" t="s">
        <v>132</v>
      </c>
      <c r="E146" s="43" t="s">
        <v>270</v>
      </c>
      <c r="F146" s="13" t="s">
        <v>33</v>
      </c>
      <c r="G146" s="157">
        <v>642</v>
      </c>
      <c r="H146" s="45" t="s">
        <v>45</v>
      </c>
      <c r="I146" s="45">
        <v>1</v>
      </c>
      <c r="J146" s="45" t="s">
        <v>34</v>
      </c>
      <c r="K146" s="45" t="s">
        <v>35</v>
      </c>
      <c r="L146" s="12">
        <v>1020000</v>
      </c>
      <c r="M146" s="37" t="s">
        <v>77</v>
      </c>
      <c r="N146" s="29">
        <v>44562</v>
      </c>
      <c r="O146" s="29">
        <v>44896</v>
      </c>
      <c r="P146" s="13" t="s">
        <v>37</v>
      </c>
      <c r="Q146" s="37" t="s">
        <v>36</v>
      </c>
      <c r="R146" s="33" t="s">
        <v>50</v>
      </c>
    </row>
    <row r="147" spans="1:19" ht="94.5" x14ac:dyDescent="0.25">
      <c r="A147" s="136">
        <f t="shared" si="5"/>
        <v>149</v>
      </c>
      <c r="B147" s="154">
        <f t="shared" si="9"/>
        <v>122</v>
      </c>
      <c r="C147" s="37" t="s">
        <v>131</v>
      </c>
      <c r="D147" s="37" t="s">
        <v>132</v>
      </c>
      <c r="E147" s="43" t="s">
        <v>272</v>
      </c>
      <c r="F147" s="13" t="s">
        <v>33</v>
      </c>
      <c r="G147" s="157">
        <v>642</v>
      </c>
      <c r="H147" s="45" t="s">
        <v>45</v>
      </c>
      <c r="I147" s="45">
        <v>1</v>
      </c>
      <c r="J147" s="45" t="s">
        <v>34</v>
      </c>
      <c r="K147" s="45" t="s">
        <v>35</v>
      </c>
      <c r="L147" s="12">
        <v>1000000</v>
      </c>
      <c r="M147" s="37" t="s">
        <v>46</v>
      </c>
      <c r="N147" s="29">
        <v>44562</v>
      </c>
      <c r="O147" s="29">
        <v>44896</v>
      </c>
      <c r="P147" s="13" t="s">
        <v>37</v>
      </c>
      <c r="Q147" s="37" t="s">
        <v>36</v>
      </c>
      <c r="R147" s="33" t="s">
        <v>50</v>
      </c>
      <c r="S147" s="122"/>
    </row>
    <row r="148" spans="1:19" ht="94.5" x14ac:dyDescent="0.25">
      <c r="A148" s="136">
        <f t="shared" si="5"/>
        <v>150</v>
      </c>
      <c r="B148" s="154">
        <f>B147+1</f>
        <v>123</v>
      </c>
      <c r="C148" s="37" t="s">
        <v>131</v>
      </c>
      <c r="D148" s="37" t="s">
        <v>132</v>
      </c>
      <c r="E148" s="43" t="s">
        <v>272</v>
      </c>
      <c r="F148" s="13" t="s">
        <v>33</v>
      </c>
      <c r="G148" s="157">
        <v>642</v>
      </c>
      <c r="H148" s="45" t="s">
        <v>45</v>
      </c>
      <c r="I148" s="45">
        <v>1</v>
      </c>
      <c r="J148" s="45" t="s">
        <v>34</v>
      </c>
      <c r="K148" s="45" t="s">
        <v>35</v>
      </c>
      <c r="L148" s="57">
        <v>1100000</v>
      </c>
      <c r="M148" s="45" t="s">
        <v>46</v>
      </c>
      <c r="N148" s="29">
        <v>44562</v>
      </c>
      <c r="O148" s="29">
        <v>44896</v>
      </c>
      <c r="P148" s="33" t="s">
        <v>37</v>
      </c>
      <c r="Q148" s="45" t="s">
        <v>36</v>
      </c>
      <c r="R148" s="33" t="s">
        <v>50</v>
      </c>
      <c r="S148" s="122"/>
    </row>
    <row r="149" spans="1:19" ht="94.5" x14ac:dyDescent="0.25">
      <c r="A149" s="136">
        <f t="shared" si="5"/>
        <v>151</v>
      </c>
      <c r="B149" s="154">
        <f t="shared" si="9"/>
        <v>124</v>
      </c>
      <c r="C149" s="37" t="s">
        <v>131</v>
      </c>
      <c r="D149" s="37" t="s">
        <v>132</v>
      </c>
      <c r="E149" s="43" t="s">
        <v>272</v>
      </c>
      <c r="F149" s="34" t="s">
        <v>33</v>
      </c>
      <c r="G149" s="56">
        <v>642</v>
      </c>
      <c r="H149" s="37" t="s">
        <v>45</v>
      </c>
      <c r="I149" s="37">
        <v>1</v>
      </c>
      <c r="J149" s="37" t="s">
        <v>34</v>
      </c>
      <c r="K149" s="37" t="s">
        <v>35</v>
      </c>
      <c r="L149" s="12">
        <v>972000</v>
      </c>
      <c r="M149" s="46" t="s">
        <v>77</v>
      </c>
      <c r="N149" s="29">
        <v>44562</v>
      </c>
      <c r="O149" s="29">
        <v>44896</v>
      </c>
      <c r="P149" s="37" t="s">
        <v>37</v>
      </c>
      <c r="Q149" s="37" t="s">
        <v>36</v>
      </c>
      <c r="R149" s="37" t="s">
        <v>50</v>
      </c>
    </row>
    <row r="150" spans="1:19" ht="94.5" x14ac:dyDescent="0.25">
      <c r="A150" s="136">
        <f t="shared" si="5"/>
        <v>152</v>
      </c>
      <c r="B150" s="154">
        <f t="shared" si="9"/>
        <v>125</v>
      </c>
      <c r="C150" s="37" t="s">
        <v>131</v>
      </c>
      <c r="D150" s="37" t="s">
        <v>132</v>
      </c>
      <c r="E150" s="45" t="s">
        <v>270</v>
      </c>
      <c r="F150" s="164" t="s">
        <v>33</v>
      </c>
      <c r="G150" s="157">
        <v>642</v>
      </c>
      <c r="H150" s="45" t="s">
        <v>45</v>
      </c>
      <c r="I150" s="45">
        <v>1</v>
      </c>
      <c r="J150" s="45" t="s">
        <v>34</v>
      </c>
      <c r="K150" s="45" t="s">
        <v>35</v>
      </c>
      <c r="L150" s="57">
        <v>2500000</v>
      </c>
      <c r="M150" s="48" t="s">
        <v>77</v>
      </c>
      <c r="N150" s="29">
        <v>44562</v>
      </c>
      <c r="O150" s="29">
        <v>44896</v>
      </c>
      <c r="P150" s="45" t="s">
        <v>37</v>
      </c>
      <c r="Q150" s="45" t="s">
        <v>36</v>
      </c>
      <c r="R150" s="45" t="s">
        <v>50</v>
      </c>
    </row>
    <row r="151" spans="1:19" ht="94.5" x14ac:dyDescent="0.25">
      <c r="A151" s="136">
        <f t="shared" si="5"/>
        <v>153</v>
      </c>
      <c r="B151" s="154">
        <f>B150+1</f>
        <v>126</v>
      </c>
      <c r="C151" s="37" t="s">
        <v>131</v>
      </c>
      <c r="D151" s="37" t="s">
        <v>132</v>
      </c>
      <c r="E151" s="37" t="s">
        <v>272</v>
      </c>
      <c r="F151" s="37" t="s">
        <v>33</v>
      </c>
      <c r="G151" s="56">
        <v>642</v>
      </c>
      <c r="H151" s="37" t="s">
        <v>45</v>
      </c>
      <c r="I151" s="37">
        <v>1</v>
      </c>
      <c r="J151" s="37" t="s">
        <v>34</v>
      </c>
      <c r="K151" s="37" t="s">
        <v>35</v>
      </c>
      <c r="L151" s="12">
        <v>540000</v>
      </c>
      <c r="M151" s="46" t="s">
        <v>77</v>
      </c>
      <c r="N151" s="29">
        <v>44562</v>
      </c>
      <c r="O151" s="29">
        <v>44896</v>
      </c>
      <c r="P151" s="37" t="s">
        <v>37</v>
      </c>
      <c r="Q151" s="37" t="s">
        <v>36</v>
      </c>
      <c r="R151" s="37" t="s">
        <v>50</v>
      </c>
      <c r="S151" s="122"/>
    </row>
    <row r="152" spans="1:19" ht="94.5" x14ac:dyDescent="0.25">
      <c r="A152" s="136">
        <f t="shared" si="5"/>
        <v>154</v>
      </c>
      <c r="B152" s="154">
        <f t="shared" si="9"/>
        <v>127</v>
      </c>
      <c r="C152" s="37" t="s">
        <v>131</v>
      </c>
      <c r="D152" s="37" t="s">
        <v>132</v>
      </c>
      <c r="E152" s="37" t="s">
        <v>270</v>
      </c>
      <c r="F152" s="37" t="s">
        <v>33</v>
      </c>
      <c r="G152" s="56">
        <v>642</v>
      </c>
      <c r="H152" s="37" t="s">
        <v>45</v>
      </c>
      <c r="I152" s="37">
        <v>1</v>
      </c>
      <c r="J152" s="37" t="s">
        <v>34</v>
      </c>
      <c r="K152" s="37" t="s">
        <v>35</v>
      </c>
      <c r="L152" s="12">
        <v>1700000</v>
      </c>
      <c r="M152" s="46" t="s">
        <v>77</v>
      </c>
      <c r="N152" s="29">
        <v>44562</v>
      </c>
      <c r="O152" s="29">
        <v>44896</v>
      </c>
      <c r="P152" s="37" t="s">
        <v>37</v>
      </c>
      <c r="Q152" s="37" t="s">
        <v>36</v>
      </c>
      <c r="R152" s="37" t="s">
        <v>50</v>
      </c>
      <c r="S152" s="122"/>
    </row>
    <row r="153" spans="1:19" ht="94.5" x14ac:dyDescent="0.25">
      <c r="A153" s="136">
        <f t="shared" si="5"/>
        <v>155</v>
      </c>
      <c r="B153" s="35">
        <v>128</v>
      </c>
      <c r="C153" s="13" t="s">
        <v>151</v>
      </c>
      <c r="D153" s="13" t="s">
        <v>150</v>
      </c>
      <c r="E153" s="56" t="s">
        <v>273</v>
      </c>
      <c r="F153" s="37" t="s">
        <v>74</v>
      </c>
      <c r="G153" s="37">
        <v>642</v>
      </c>
      <c r="H153" s="37" t="s">
        <v>45</v>
      </c>
      <c r="I153" s="37">
        <v>1</v>
      </c>
      <c r="J153" s="37" t="s">
        <v>34</v>
      </c>
      <c r="K153" s="35" t="s">
        <v>35</v>
      </c>
      <c r="L153" s="165">
        <v>8000000</v>
      </c>
      <c r="M153" s="13" t="s">
        <v>36</v>
      </c>
      <c r="N153" s="29">
        <v>44621</v>
      </c>
      <c r="O153" s="29">
        <v>44713</v>
      </c>
      <c r="P153" s="37" t="s">
        <v>37</v>
      </c>
      <c r="Q153" s="13" t="s">
        <v>36</v>
      </c>
      <c r="R153" s="13" t="s">
        <v>50</v>
      </c>
    </row>
    <row r="154" spans="1:19" ht="94.5" x14ac:dyDescent="0.25">
      <c r="A154" s="136">
        <f t="shared" si="5"/>
        <v>156</v>
      </c>
      <c r="B154" s="35">
        <f>B153+1</f>
        <v>129</v>
      </c>
      <c r="C154" s="13" t="s">
        <v>151</v>
      </c>
      <c r="D154" s="13" t="s">
        <v>150</v>
      </c>
      <c r="E154" s="56" t="s">
        <v>273</v>
      </c>
      <c r="F154" s="37" t="s">
        <v>74</v>
      </c>
      <c r="G154" s="37">
        <v>642</v>
      </c>
      <c r="H154" s="37" t="s">
        <v>45</v>
      </c>
      <c r="I154" s="37">
        <v>1</v>
      </c>
      <c r="J154" s="37" t="s">
        <v>34</v>
      </c>
      <c r="K154" s="35" t="s">
        <v>35</v>
      </c>
      <c r="L154" s="165">
        <v>2050000</v>
      </c>
      <c r="M154" s="13" t="s">
        <v>46</v>
      </c>
      <c r="N154" s="29">
        <v>44652</v>
      </c>
      <c r="O154" s="29">
        <v>44743</v>
      </c>
      <c r="P154" s="13" t="s">
        <v>75</v>
      </c>
      <c r="Q154" s="13" t="s">
        <v>46</v>
      </c>
      <c r="R154" s="13" t="s">
        <v>50</v>
      </c>
    </row>
    <row r="155" spans="1:19" ht="94.5" x14ac:dyDescent="0.25">
      <c r="A155" s="136">
        <f t="shared" si="5"/>
        <v>157</v>
      </c>
      <c r="B155" s="35">
        <f t="shared" ref="B155:B168" si="10">B154+1</f>
        <v>130</v>
      </c>
      <c r="C155" s="13" t="s">
        <v>151</v>
      </c>
      <c r="D155" s="13" t="s">
        <v>150</v>
      </c>
      <c r="E155" s="56" t="s">
        <v>273</v>
      </c>
      <c r="F155" s="37" t="s">
        <v>74</v>
      </c>
      <c r="G155" s="37">
        <v>642</v>
      </c>
      <c r="H155" s="37" t="s">
        <v>45</v>
      </c>
      <c r="I155" s="37">
        <v>1</v>
      </c>
      <c r="J155" s="37" t="s">
        <v>34</v>
      </c>
      <c r="K155" s="35" t="s">
        <v>35</v>
      </c>
      <c r="L155" s="165">
        <v>860000</v>
      </c>
      <c r="M155" s="13" t="s">
        <v>46</v>
      </c>
      <c r="N155" s="29">
        <v>44682</v>
      </c>
      <c r="O155" s="29">
        <v>44774</v>
      </c>
      <c r="P155" s="13" t="s">
        <v>75</v>
      </c>
      <c r="Q155" s="13" t="s">
        <v>46</v>
      </c>
      <c r="R155" s="13" t="s">
        <v>50</v>
      </c>
    </row>
    <row r="156" spans="1:19" ht="94.5" x14ac:dyDescent="0.25">
      <c r="A156" s="136">
        <f t="shared" ref="A156:A219" si="11">A155+1</f>
        <v>158</v>
      </c>
      <c r="B156" s="35">
        <f t="shared" si="10"/>
        <v>131</v>
      </c>
      <c r="C156" s="13" t="s">
        <v>151</v>
      </c>
      <c r="D156" s="13" t="s">
        <v>150</v>
      </c>
      <c r="E156" s="56" t="s">
        <v>273</v>
      </c>
      <c r="F156" s="37" t="s">
        <v>74</v>
      </c>
      <c r="G156" s="37">
        <v>642</v>
      </c>
      <c r="H156" s="37" t="s">
        <v>45</v>
      </c>
      <c r="I156" s="37">
        <v>1</v>
      </c>
      <c r="J156" s="37" t="s">
        <v>34</v>
      </c>
      <c r="K156" s="35" t="s">
        <v>35</v>
      </c>
      <c r="L156" s="165">
        <v>615000</v>
      </c>
      <c r="M156" s="13" t="s">
        <v>46</v>
      </c>
      <c r="N156" s="29">
        <v>44713</v>
      </c>
      <c r="O156" s="29">
        <v>44805</v>
      </c>
      <c r="P156" s="13" t="s">
        <v>75</v>
      </c>
      <c r="Q156" s="13" t="s">
        <v>46</v>
      </c>
      <c r="R156" s="13" t="s">
        <v>50</v>
      </c>
    </row>
    <row r="157" spans="1:19" ht="94.5" x14ac:dyDescent="0.25">
      <c r="A157" s="136">
        <f t="shared" si="11"/>
        <v>159</v>
      </c>
      <c r="B157" s="35">
        <f t="shared" si="10"/>
        <v>132</v>
      </c>
      <c r="C157" s="13" t="s">
        <v>151</v>
      </c>
      <c r="D157" s="13" t="s">
        <v>150</v>
      </c>
      <c r="E157" s="56" t="s">
        <v>273</v>
      </c>
      <c r="F157" s="37" t="s">
        <v>74</v>
      </c>
      <c r="G157" s="37">
        <v>642</v>
      </c>
      <c r="H157" s="37" t="s">
        <v>45</v>
      </c>
      <c r="I157" s="37">
        <v>1</v>
      </c>
      <c r="J157" s="37" t="s">
        <v>34</v>
      </c>
      <c r="K157" s="35" t="s">
        <v>35</v>
      </c>
      <c r="L157" s="165">
        <v>500000</v>
      </c>
      <c r="M157" s="13" t="s">
        <v>46</v>
      </c>
      <c r="N157" s="29">
        <v>44743</v>
      </c>
      <c r="O157" s="29">
        <v>44835</v>
      </c>
      <c r="P157" s="13" t="s">
        <v>75</v>
      </c>
      <c r="Q157" s="13" t="s">
        <v>46</v>
      </c>
      <c r="R157" s="13" t="s">
        <v>50</v>
      </c>
    </row>
    <row r="158" spans="1:19" ht="94.5" x14ac:dyDescent="0.25">
      <c r="A158" s="136">
        <f t="shared" si="11"/>
        <v>160</v>
      </c>
      <c r="B158" s="35">
        <f>B157+1</f>
        <v>133</v>
      </c>
      <c r="C158" s="13" t="s">
        <v>151</v>
      </c>
      <c r="D158" s="13" t="s">
        <v>150</v>
      </c>
      <c r="E158" s="46" t="s">
        <v>274</v>
      </c>
      <c r="F158" s="37" t="s">
        <v>74</v>
      </c>
      <c r="G158" s="37">
        <v>642</v>
      </c>
      <c r="H158" s="37" t="s">
        <v>45</v>
      </c>
      <c r="I158" s="37">
        <v>1</v>
      </c>
      <c r="J158" s="37" t="s">
        <v>34</v>
      </c>
      <c r="K158" s="35" t="s">
        <v>35</v>
      </c>
      <c r="L158" s="32">
        <v>320000</v>
      </c>
      <c r="M158" s="13" t="s">
        <v>46</v>
      </c>
      <c r="N158" s="29">
        <v>44835</v>
      </c>
      <c r="O158" s="29">
        <v>44866</v>
      </c>
      <c r="P158" s="37" t="s">
        <v>75</v>
      </c>
      <c r="Q158" s="13" t="s">
        <v>46</v>
      </c>
      <c r="R158" s="13" t="s">
        <v>50</v>
      </c>
    </row>
    <row r="159" spans="1:19" ht="94.5" x14ac:dyDescent="0.25">
      <c r="A159" s="136">
        <f t="shared" si="11"/>
        <v>161</v>
      </c>
      <c r="B159" s="35">
        <f t="shared" si="10"/>
        <v>134</v>
      </c>
      <c r="C159" s="13" t="s">
        <v>133</v>
      </c>
      <c r="D159" s="13" t="s">
        <v>133</v>
      </c>
      <c r="E159" s="1" t="s">
        <v>275</v>
      </c>
      <c r="F159" s="45" t="s">
        <v>33</v>
      </c>
      <c r="G159" s="30">
        <v>642</v>
      </c>
      <c r="H159" s="30" t="s">
        <v>45</v>
      </c>
      <c r="I159" s="30">
        <v>1</v>
      </c>
      <c r="J159" s="30" t="s">
        <v>34</v>
      </c>
      <c r="K159" s="13" t="s">
        <v>35</v>
      </c>
      <c r="L159" s="38">
        <v>2400000</v>
      </c>
      <c r="M159" s="13" t="s">
        <v>46</v>
      </c>
      <c r="N159" s="29">
        <v>44593</v>
      </c>
      <c r="O159" s="29">
        <v>44621</v>
      </c>
      <c r="P159" s="37" t="s">
        <v>37</v>
      </c>
      <c r="Q159" s="13" t="s">
        <v>36</v>
      </c>
      <c r="R159" s="13" t="s">
        <v>50</v>
      </c>
    </row>
    <row r="160" spans="1:19" ht="94.5" x14ac:dyDescent="0.25">
      <c r="A160" s="136">
        <f t="shared" si="11"/>
        <v>162</v>
      </c>
      <c r="B160" s="35">
        <f>B159+1</f>
        <v>135</v>
      </c>
      <c r="C160" s="13" t="s">
        <v>151</v>
      </c>
      <c r="D160" s="13" t="s">
        <v>150</v>
      </c>
      <c r="E160" s="37" t="s">
        <v>276</v>
      </c>
      <c r="F160" s="13" t="s">
        <v>74</v>
      </c>
      <c r="G160" s="13">
        <v>642</v>
      </c>
      <c r="H160" s="13" t="s">
        <v>45</v>
      </c>
      <c r="I160" s="13">
        <v>1</v>
      </c>
      <c r="J160" s="13" t="s">
        <v>34</v>
      </c>
      <c r="K160" s="13" t="s">
        <v>35</v>
      </c>
      <c r="L160" s="32">
        <v>5100000</v>
      </c>
      <c r="M160" s="13" t="s">
        <v>46</v>
      </c>
      <c r="N160" s="29">
        <v>44682</v>
      </c>
      <c r="O160" s="29">
        <v>44713</v>
      </c>
      <c r="P160" s="13" t="s">
        <v>134</v>
      </c>
      <c r="Q160" s="13" t="s">
        <v>46</v>
      </c>
      <c r="R160" s="13" t="s">
        <v>50</v>
      </c>
    </row>
    <row r="161" spans="1:19" ht="94.5" x14ac:dyDescent="0.25">
      <c r="A161" s="136">
        <f t="shared" si="11"/>
        <v>163</v>
      </c>
      <c r="B161" s="35">
        <f t="shared" si="10"/>
        <v>136</v>
      </c>
      <c r="C161" s="13" t="s">
        <v>151</v>
      </c>
      <c r="D161" s="13" t="s">
        <v>150</v>
      </c>
      <c r="E161" s="37" t="s">
        <v>277</v>
      </c>
      <c r="F161" s="45" t="s">
        <v>33</v>
      </c>
      <c r="G161" s="13">
        <v>642</v>
      </c>
      <c r="H161" s="13" t="s">
        <v>45</v>
      </c>
      <c r="I161" s="13">
        <v>1</v>
      </c>
      <c r="J161" s="13" t="s">
        <v>34</v>
      </c>
      <c r="K161" s="13" t="s">
        <v>35</v>
      </c>
      <c r="L161" s="38">
        <v>1600000</v>
      </c>
      <c r="M161" s="13" t="s">
        <v>46</v>
      </c>
      <c r="N161" s="29">
        <v>44774</v>
      </c>
      <c r="O161" s="29">
        <v>44774</v>
      </c>
      <c r="P161" s="37" t="s">
        <v>37</v>
      </c>
      <c r="Q161" s="13" t="s">
        <v>36</v>
      </c>
      <c r="R161" s="13" t="s">
        <v>50</v>
      </c>
      <c r="S161" s="122"/>
    </row>
    <row r="162" spans="1:19" ht="94.5" x14ac:dyDescent="0.25">
      <c r="A162" s="136">
        <f t="shared" si="11"/>
        <v>164</v>
      </c>
      <c r="B162" s="35">
        <f t="shared" si="10"/>
        <v>137</v>
      </c>
      <c r="C162" s="13" t="s">
        <v>133</v>
      </c>
      <c r="D162" s="13" t="s">
        <v>133</v>
      </c>
      <c r="E162" s="37" t="s">
        <v>278</v>
      </c>
      <c r="F162" s="45" t="s">
        <v>33</v>
      </c>
      <c r="G162" s="13">
        <v>642</v>
      </c>
      <c r="H162" s="13" t="s">
        <v>45</v>
      </c>
      <c r="I162" s="13">
        <v>1</v>
      </c>
      <c r="J162" s="13" t="s">
        <v>34</v>
      </c>
      <c r="K162" s="13" t="s">
        <v>35</v>
      </c>
      <c r="L162" s="38">
        <v>1705000</v>
      </c>
      <c r="M162" s="13" t="s">
        <v>46</v>
      </c>
      <c r="N162" s="29">
        <v>44682</v>
      </c>
      <c r="O162" s="29">
        <v>44713</v>
      </c>
      <c r="P162" s="37" t="s">
        <v>75</v>
      </c>
      <c r="Q162" s="13" t="s">
        <v>46</v>
      </c>
      <c r="R162" s="13" t="s">
        <v>50</v>
      </c>
      <c r="S162" s="122"/>
    </row>
    <row r="163" spans="1:19" ht="94.5" x14ac:dyDescent="0.25">
      <c r="A163" s="136">
        <f t="shared" si="11"/>
        <v>165</v>
      </c>
      <c r="B163" s="35">
        <f>B162+1</f>
        <v>138</v>
      </c>
      <c r="C163" s="13" t="s">
        <v>133</v>
      </c>
      <c r="D163" s="13" t="s">
        <v>133</v>
      </c>
      <c r="E163" s="37" t="s">
        <v>279</v>
      </c>
      <c r="F163" s="45" t="s">
        <v>33</v>
      </c>
      <c r="G163" s="13">
        <v>642</v>
      </c>
      <c r="H163" s="13" t="s">
        <v>45</v>
      </c>
      <c r="I163" s="13">
        <v>1</v>
      </c>
      <c r="J163" s="13" t="s">
        <v>34</v>
      </c>
      <c r="K163" s="13" t="s">
        <v>35</v>
      </c>
      <c r="L163" s="38">
        <v>2700000</v>
      </c>
      <c r="M163" s="13" t="s">
        <v>46</v>
      </c>
      <c r="N163" s="29">
        <v>44866</v>
      </c>
      <c r="O163" s="29">
        <v>44896</v>
      </c>
      <c r="P163" s="37" t="s">
        <v>75</v>
      </c>
      <c r="Q163" s="13" t="s">
        <v>198</v>
      </c>
      <c r="R163" s="13" t="s">
        <v>50</v>
      </c>
    </row>
    <row r="164" spans="1:19" ht="94.5" x14ac:dyDescent="0.25">
      <c r="A164" s="136">
        <f t="shared" si="11"/>
        <v>166</v>
      </c>
      <c r="B164" s="35">
        <f t="shared" si="10"/>
        <v>139</v>
      </c>
      <c r="C164" s="13" t="s">
        <v>133</v>
      </c>
      <c r="D164" s="13" t="s">
        <v>133</v>
      </c>
      <c r="E164" s="37" t="s">
        <v>279</v>
      </c>
      <c r="F164" s="45" t="s">
        <v>33</v>
      </c>
      <c r="G164" s="13">
        <v>642</v>
      </c>
      <c r="H164" s="13" t="s">
        <v>45</v>
      </c>
      <c r="I164" s="13">
        <v>1</v>
      </c>
      <c r="J164" s="13" t="s">
        <v>34</v>
      </c>
      <c r="K164" s="13" t="s">
        <v>35</v>
      </c>
      <c r="L164" s="38">
        <v>300000</v>
      </c>
      <c r="M164" s="13" t="s">
        <v>46</v>
      </c>
      <c r="N164" s="29">
        <v>44682</v>
      </c>
      <c r="O164" s="29">
        <v>44682</v>
      </c>
      <c r="P164" s="37" t="s">
        <v>75</v>
      </c>
      <c r="Q164" s="13" t="s">
        <v>46</v>
      </c>
      <c r="R164" s="13" t="s">
        <v>50</v>
      </c>
    </row>
    <row r="165" spans="1:19" ht="94.5" x14ac:dyDescent="0.25">
      <c r="A165" s="136">
        <f t="shared" si="11"/>
        <v>167</v>
      </c>
      <c r="B165" s="35">
        <f t="shared" si="10"/>
        <v>140</v>
      </c>
      <c r="C165" s="13" t="s">
        <v>133</v>
      </c>
      <c r="D165" s="13" t="s">
        <v>133</v>
      </c>
      <c r="E165" s="37" t="s">
        <v>278</v>
      </c>
      <c r="F165" s="45" t="s">
        <v>33</v>
      </c>
      <c r="G165" s="13">
        <v>642</v>
      </c>
      <c r="H165" s="13" t="s">
        <v>45</v>
      </c>
      <c r="I165" s="13">
        <v>1</v>
      </c>
      <c r="J165" s="13" t="s">
        <v>34</v>
      </c>
      <c r="K165" s="13" t="s">
        <v>35</v>
      </c>
      <c r="L165" s="38">
        <v>3780000</v>
      </c>
      <c r="M165" s="13" t="s">
        <v>77</v>
      </c>
      <c r="N165" s="29">
        <v>44866</v>
      </c>
      <c r="O165" s="29">
        <v>44896</v>
      </c>
      <c r="P165" s="37" t="s">
        <v>75</v>
      </c>
      <c r="Q165" s="13" t="s">
        <v>46</v>
      </c>
      <c r="R165" s="13" t="s">
        <v>50</v>
      </c>
    </row>
    <row r="166" spans="1:19" ht="94.5" x14ac:dyDescent="0.25">
      <c r="A166" s="136">
        <f t="shared" si="11"/>
        <v>168</v>
      </c>
      <c r="B166" s="35">
        <f>B165+1</f>
        <v>141</v>
      </c>
      <c r="C166" s="13" t="s">
        <v>133</v>
      </c>
      <c r="D166" s="13" t="s">
        <v>133</v>
      </c>
      <c r="E166" s="37" t="s">
        <v>278</v>
      </c>
      <c r="F166" s="45" t="s">
        <v>33</v>
      </c>
      <c r="G166" s="13">
        <v>642</v>
      </c>
      <c r="H166" s="13" t="s">
        <v>45</v>
      </c>
      <c r="I166" s="13">
        <v>1</v>
      </c>
      <c r="J166" s="13" t="s">
        <v>34</v>
      </c>
      <c r="K166" s="13" t="s">
        <v>35</v>
      </c>
      <c r="L166" s="38">
        <v>1540000</v>
      </c>
      <c r="M166" s="13" t="s">
        <v>77</v>
      </c>
      <c r="N166" s="29">
        <v>44593</v>
      </c>
      <c r="O166" s="29">
        <v>44621</v>
      </c>
      <c r="P166" s="37" t="s">
        <v>75</v>
      </c>
      <c r="Q166" s="13" t="s">
        <v>46</v>
      </c>
      <c r="R166" s="13" t="s">
        <v>50</v>
      </c>
    </row>
    <row r="167" spans="1:19" ht="94.5" x14ac:dyDescent="0.25">
      <c r="A167" s="136">
        <f t="shared" si="11"/>
        <v>169</v>
      </c>
      <c r="B167" s="35">
        <f t="shared" si="10"/>
        <v>142</v>
      </c>
      <c r="C167" s="13" t="s">
        <v>133</v>
      </c>
      <c r="D167" s="13" t="s">
        <v>133</v>
      </c>
      <c r="E167" s="37" t="s">
        <v>278</v>
      </c>
      <c r="F167" s="45" t="s">
        <v>33</v>
      </c>
      <c r="G167" s="33">
        <v>642</v>
      </c>
      <c r="H167" s="33" t="s">
        <v>45</v>
      </c>
      <c r="I167" s="33">
        <v>1</v>
      </c>
      <c r="J167" s="33" t="s">
        <v>34</v>
      </c>
      <c r="K167" s="33" t="s">
        <v>35</v>
      </c>
      <c r="L167" s="6">
        <v>1620000</v>
      </c>
      <c r="M167" s="13" t="s">
        <v>77</v>
      </c>
      <c r="N167" s="29">
        <v>44593</v>
      </c>
      <c r="O167" s="29">
        <v>44621</v>
      </c>
      <c r="P167" s="37" t="s">
        <v>75</v>
      </c>
      <c r="Q167" s="13" t="s">
        <v>46</v>
      </c>
      <c r="R167" s="13" t="s">
        <v>50</v>
      </c>
    </row>
    <row r="168" spans="1:19" ht="94.5" x14ac:dyDescent="0.25">
      <c r="A168" s="136">
        <f t="shared" si="11"/>
        <v>170</v>
      </c>
      <c r="B168" s="35">
        <f t="shared" si="10"/>
        <v>143</v>
      </c>
      <c r="C168" s="13" t="s">
        <v>151</v>
      </c>
      <c r="D168" s="13" t="s">
        <v>150</v>
      </c>
      <c r="E168" s="45" t="s">
        <v>276</v>
      </c>
      <c r="F168" s="45" t="s">
        <v>33</v>
      </c>
      <c r="G168" s="33">
        <v>642</v>
      </c>
      <c r="H168" s="33" t="s">
        <v>45</v>
      </c>
      <c r="I168" s="33">
        <v>1</v>
      </c>
      <c r="J168" s="33" t="s">
        <v>34</v>
      </c>
      <c r="K168" s="33" t="s">
        <v>35</v>
      </c>
      <c r="L168" s="6">
        <v>3600000</v>
      </c>
      <c r="M168" s="13" t="s">
        <v>58</v>
      </c>
      <c r="N168" s="29">
        <v>44713</v>
      </c>
      <c r="O168" s="29">
        <v>44743</v>
      </c>
      <c r="P168" s="13" t="s">
        <v>134</v>
      </c>
      <c r="Q168" s="13" t="s">
        <v>46</v>
      </c>
      <c r="R168" s="13" t="s">
        <v>50</v>
      </c>
      <c r="S168" s="122"/>
    </row>
    <row r="169" spans="1:19" ht="94.5" x14ac:dyDescent="0.25">
      <c r="A169" s="136">
        <f t="shared" si="11"/>
        <v>171</v>
      </c>
      <c r="B169" s="35">
        <v>144</v>
      </c>
      <c r="C169" s="13" t="s">
        <v>133</v>
      </c>
      <c r="D169" s="13" t="s">
        <v>133</v>
      </c>
      <c r="E169" s="46" t="s">
        <v>280</v>
      </c>
      <c r="F169" s="13" t="s">
        <v>74</v>
      </c>
      <c r="G169" s="13">
        <v>642</v>
      </c>
      <c r="H169" s="13" t="s">
        <v>45</v>
      </c>
      <c r="I169" s="13">
        <v>1</v>
      </c>
      <c r="J169" s="13" t="s">
        <v>34</v>
      </c>
      <c r="K169" s="13" t="s">
        <v>35</v>
      </c>
      <c r="L169" s="12">
        <v>9000000</v>
      </c>
      <c r="M169" s="33" t="s">
        <v>77</v>
      </c>
      <c r="N169" s="44">
        <v>44621</v>
      </c>
      <c r="O169" s="44">
        <v>44652</v>
      </c>
      <c r="P169" s="37" t="s">
        <v>68</v>
      </c>
      <c r="Q169" s="35" t="s">
        <v>77</v>
      </c>
      <c r="R169" s="13" t="s">
        <v>50</v>
      </c>
    </row>
    <row r="170" spans="1:19" ht="94.5" x14ac:dyDescent="0.25">
      <c r="A170" s="136">
        <f t="shared" si="11"/>
        <v>172</v>
      </c>
      <c r="B170" s="35">
        <f>B169+1</f>
        <v>145</v>
      </c>
      <c r="C170" s="13" t="s">
        <v>133</v>
      </c>
      <c r="D170" s="13" t="s">
        <v>133</v>
      </c>
      <c r="E170" s="46" t="s">
        <v>280</v>
      </c>
      <c r="F170" s="13" t="s">
        <v>74</v>
      </c>
      <c r="G170" s="13">
        <v>642</v>
      </c>
      <c r="H170" s="13" t="s">
        <v>45</v>
      </c>
      <c r="I170" s="13">
        <v>1</v>
      </c>
      <c r="J170" s="13" t="s">
        <v>34</v>
      </c>
      <c r="K170" s="13" t="s">
        <v>35</v>
      </c>
      <c r="L170" s="12">
        <v>4500000</v>
      </c>
      <c r="M170" s="33" t="s">
        <v>77</v>
      </c>
      <c r="N170" s="44">
        <v>44593</v>
      </c>
      <c r="O170" s="44">
        <v>44682</v>
      </c>
      <c r="P170" s="37" t="s">
        <v>68</v>
      </c>
      <c r="Q170" s="35" t="s">
        <v>46</v>
      </c>
      <c r="R170" s="13" t="s">
        <v>50</v>
      </c>
    </row>
    <row r="171" spans="1:19" ht="94.5" x14ac:dyDescent="0.25">
      <c r="A171" s="136">
        <f t="shared" si="11"/>
        <v>173</v>
      </c>
      <c r="B171" s="35">
        <f t="shared" ref="B171:B179" si="12">B170+1</f>
        <v>146</v>
      </c>
      <c r="C171" s="13" t="s">
        <v>133</v>
      </c>
      <c r="D171" s="13" t="s">
        <v>133</v>
      </c>
      <c r="E171" s="46" t="s">
        <v>281</v>
      </c>
      <c r="F171" s="13" t="s">
        <v>74</v>
      </c>
      <c r="G171" s="13">
        <v>642</v>
      </c>
      <c r="H171" s="13" t="s">
        <v>45</v>
      </c>
      <c r="I171" s="13">
        <v>1</v>
      </c>
      <c r="J171" s="13" t="s">
        <v>34</v>
      </c>
      <c r="K171" s="13" t="s">
        <v>35</v>
      </c>
      <c r="L171" s="12">
        <v>8400000</v>
      </c>
      <c r="M171" s="33" t="s">
        <v>77</v>
      </c>
      <c r="N171" s="44">
        <v>44774</v>
      </c>
      <c r="O171" s="44">
        <v>44805</v>
      </c>
      <c r="P171" s="37" t="s">
        <v>68</v>
      </c>
      <c r="Q171" s="35" t="s">
        <v>77</v>
      </c>
      <c r="R171" s="13" t="s">
        <v>50</v>
      </c>
    </row>
    <row r="172" spans="1:19" ht="94.5" x14ac:dyDescent="0.25">
      <c r="A172" s="136">
        <f t="shared" si="11"/>
        <v>174</v>
      </c>
      <c r="B172" s="35">
        <f t="shared" si="12"/>
        <v>147</v>
      </c>
      <c r="C172" s="13" t="s">
        <v>133</v>
      </c>
      <c r="D172" s="13" t="s">
        <v>133</v>
      </c>
      <c r="E172" s="46" t="s">
        <v>280</v>
      </c>
      <c r="F172" s="13" t="s">
        <v>74</v>
      </c>
      <c r="G172" s="13">
        <v>642</v>
      </c>
      <c r="H172" s="13" t="s">
        <v>45</v>
      </c>
      <c r="I172" s="13">
        <v>1</v>
      </c>
      <c r="J172" s="13" t="s">
        <v>34</v>
      </c>
      <c r="K172" s="13" t="s">
        <v>35</v>
      </c>
      <c r="L172" s="12">
        <v>4500000</v>
      </c>
      <c r="M172" s="33" t="s">
        <v>58</v>
      </c>
      <c r="N172" s="44">
        <v>44774</v>
      </c>
      <c r="O172" s="44">
        <v>44805</v>
      </c>
      <c r="P172" s="37" t="s">
        <v>37</v>
      </c>
      <c r="Q172" s="35" t="s">
        <v>36</v>
      </c>
      <c r="R172" s="13" t="s">
        <v>50</v>
      </c>
      <c r="S172" s="122"/>
    </row>
    <row r="173" spans="1:19" ht="94.5" x14ac:dyDescent="0.25">
      <c r="A173" s="136">
        <f t="shared" si="11"/>
        <v>175</v>
      </c>
      <c r="B173" s="35">
        <f t="shared" si="12"/>
        <v>148</v>
      </c>
      <c r="C173" s="13" t="s">
        <v>133</v>
      </c>
      <c r="D173" s="13" t="s">
        <v>133</v>
      </c>
      <c r="E173" s="46" t="s">
        <v>280</v>
      </c>
      <c r="F173" s="13" t="s">
        <v>74</v>
      </c>
      <c r="G173" s="13">
        <v>642</v>
      </c>
      <c r="H173" s="13" t="s">
        <v>45</v>
      </c>
      <c r="I173" s="13">
        <v>1</v>
      </c>
      <c r="J173" s="13" t="s">
        <v>34</v>
      </c>
      <c r="K173" s="13" t="s">
        <v>35</v>
      </c>
      <c r="L173" s="12">
        <v>7000000</v>
      </c>
      <c r="M173" s="33" t="s">
        <v>36</v>
      </c>
      <c r="N173" s="44">
        <v>44621</v>
      </c>
      <c r="O173" s="44">
        <v>44682</v>
      </c>
      <c r="P173" s="37" t="s">
        <v>37</v>
      </c>
      <c r="Q173" s="35" t="s">
        <v>36</v>
      </c>
      <c r="R173" s="13" t="s">
        <v>50</v>
      </c>
      <c r="S173" s="122"/>
    </row>
    <row r="174" spans="1:19" ht="94.5" x14ac:dyDescent="0.25">
      <c r="A174" s="136">
        <f t="shared" si="11"/>
        <v>176</v>
      </c>
      <c r="B174" s="35">
        <f t="shared" si="12"/>
        <v>149</v>
      </c>
      <c r="C174" s="33" t="s">
        <v>151</v>
      </c>
      <c r="D174" s="33" t="s">
        <v>150</v>
      </c>
      <c r="E174" s="48" t="s">
        <v>281</v>
      </c>
      <c r="F174" s="33" t="s">
        <v>33</v>
      </c>
      <c r="G174" s="33">
        <v>642</v>
      </c>
      <c r="H174" s="33" t="s">
        <v>45</v>
      </c>
      <c r="I174" s="33">
        <v>1</v>
      </c>
      <c r="J174" s="33" t="s">
        <v>34</v>
      </c>
      <c r="K174" s="33" t="s">
        <v>35</v>
      </c>
      <c r="L174" s="57">
        <v>8000000</v>
      </c>
      <c r="M174" s="33" t="s">
        <v>77</v>
      </c>
      <c r="N174" s="59">
        <v>44621</v>
      </c>
      <c r="O174" s="59">
        <v>44682</v>
      </c>
      <c r="P174" s="45" t="s">
        <v>37</v>
      </c>
      <c r="Q174" s="61" t="s">
        <v>36</v>
      </c>
      <c r="R174" s="33" t="s">
        <v>50</v>
      </c>
      <c r="S174" s="122"/>
    </row>
    <row r="175" spans="1:19" ht="94.5" x14ac:dyDescent="0.25">
      <c r="A175" s="136">
        <f t="shared" si="11"/>
        <v>177</v>
      </c>
      <c r="B175" s="35">
        <f t="shared" si="12"/>
        <v>150</v>
      </c>
      <c r="C175" s="37" t="s">
        <v>151</v>
      </c>
      <c r="D175" s="37" t="s">
        <v>150</v>
      </c>
      <c r="E175" s="46" t="s">
        <v>274</v>
      </c>
      <c r="F175" s="37" t="s">
        <v>74</v>
      </c>
      <c r="G175" s="37">
        <v>642</v>
      </c>
      <c r="H175" s="37" t="s">
        <v>45</v>
      </c>
      <c r="I175" s="37">
        <v>1</v>
      </c>
      <c r="J175" s="37" t="s">
        <v>34</v>
      </c>
      <c r="K175" s="37" t="s">
        <v>35</v>
      </c>
      <c r="L175" s="12">
        <v>4500000</v>
      </c>
      <c r="M175" s="37" t="s">
        <v>77</v>
      </c>
      <c r="N175" s="40">
        <v>44652</v>
      </c>
      <c r="O175" s="40">
        <v>44713</v>
      </c>
      <c r="P175" s="37" t="s">
        <v>37</v>
      </c>
      <c r="Q175" s="37" t="s">
        <v>36</v>
      </c>
      <c r="R175" s="37" t="s">
        <v>50</v>
      </c>
    </row>
    <row r="176" spans="1:19" ht="94.5" x14ac:dyDescent="0.25">
      <c r="A176" s="136">
        <f t="shared" si="11"/>
        <v>178</v>
      </c>
      <c r="B176" s="35">
        <f t="shared" si="12"/>
        <v>151</v>
      </c>
      <c r="C176" s="13" t="s">
        <v>151</v>
      </c>
      <c r="D176" s="13" t="s">
        <v>150</v>
      </c>
      <c r="E176" s="46" t="s">
        <v>274</v>
      </c>
      <c r="F176" s="33" t="s">
        <v>33</v>
      </c>
      <c r="G176" s="37">
        <v>642</v>
      </c>
      <c r="H176" s="37" t="s">
        <v>45</v>
      </c>
      <c r="I176" s="37">
        <v>1</v>
      </c>
      <c r="J176" s="37" t="s">
        <v>34</v>
      </c>
      <c r="K176" s="37" t="s">
        <v>35</v>
      </c>
      <c r="L176" s="12">
        <v>1500000</v>
      </c>
      <c r="M176" s="37" t="s">
        <v>58</v>
      </c>
      <c r="N176" s="62">
        <v>44621</v>
      </c>
      <c r="O176" s="44">
        <v>44682</v>
      </c>
      <c r="P176" s="37" t="s">
        <v>37</v>
      </c>
      <c r="Q176" s="35" t="s">
        <v>36</v>
      </c>
      <c r="R176" s="13" t="s">
        <v>50</v>
      </c>
      <c r="S176" s="122"/>
    </row>
    <row r="177" spans="1:19" ht="94.5" x14ac:dyDescent="0.25">
      <c r="A177" s="136">
        <f t="shared" si="11"/>
        <v>179</v>
      </c>
      <c r="B177" s="35">
        <f t="shared" si="12"/>
        <v>152</v>
      </c>
      <c r="C177" s="13" t="s">
        <v>133</v>
      </c>
      <c r="D177" s="34" t="s">
        <v>133</v>
      </c>
      <c r="E177" s="48" t="s">
        <v>281</v>
      </c>
      <c r="F177" s="37"/>
      <c r="G177" s="37"/>
      <c r="H177" s="37" t="s">
        <v>45</v>
      </c>
      <c r="I177" s="37">
        <v>1</v>
      </c>
      <c r="J177" s="37" t="s">
        <v>34</v>
      </c>
      <c r="K177" s="37" t="s">
        <v>35</v>
      </c>
      <c r="L177" s="12">
        <v>1500000</v>
      </c>
      <c r="M177" s="37" t="s">
        <v>46</v>
      </c>
      <c r="N177" s="62">
        <v>44621</v>
      </c>
      <c r="O177" s="44">
        <v>44682</v>
      </c>
      <c r="P177" s="37" t="s">
        <v>37</v>
      </c>
      <c r="Q177" s="35" t="s">
        <v>36</v>
      </c>
      <c r="R177" s="13" t="s">
        <v>50</v>
      </c>
    </row>
    <row r="178" spans="1:19" ht="94.5" x14ac:dyDescent="0.25">
      <c r="A178" s="136">
        <f t="shared" si="11"/>
        <v>180</v>
      </c>
      <c r="B178" s="35">
        <f t="shared" si="12"/>
        <v>153</v>
      </c>
      <c r="C178" s="13" t="s">
        <v>133</v>
      </c>
      <c r="D178" s="34" t="s">
        <v>133</v>
      </c>
      <c r="E178" s="48" t="s">
        <v>281</v>
      </c>
      <c r="F178" s="55"/>
      <c r="G178" s="37"/>
      <c r="H178" s="37" t="s">
        <v>45</v>
      </c>
      <c r="I178" s="37">
        <v>1</v>
      </c>
      <c r="J178" s="37" t="s">
        <v>34</v>
      </c>
      <c r="K178" s="37" t="s">
        <v>35</v>
      </c>
      <c r="L178" s="12">
        <v>2000000</v>
      </c>
      <c r="M178" s="37" t="s">
        <v>46</v>
      </c>
      <c r="N178" s="62">
        <v>44621</v>
      </c>
      <c r="O178" s="44">
        <v>44682</v>
      </c>
      <c r="P178" s="37" t="s">
        <v>37</v>
      </c>
      <c r="Q178" s="35" t="s">
        <v>36</v>
      </c>
      <c r="R178" s="13" t="s">
        <v>50</v>
      </c>
    </row>
    <row r="179" spans="1:19" ht="94.5" x14ac:dyDescent="0.25">
      <c r="A179" s="136">
        <f t="shared" si="11"/>
        <v>181</v>
      </c>
      <c r="B179" s="35">
        <f t="shared" si="12"/>
        <v>154</v>
      </c>
      <c r="C179" s="13" t="s">
        <v>133</v>
      </c>
      <c r="D179" s="34" t="s">
        <v>133</v>
      </c>
      <c r="E179" s="63" t="s">
        <v>282</v>
      </c>
      <c r="F179" s="55"/>
      <c r="G179" s="37"/>
      <c r="H179" s="37" t="s">
        <v>45</v>
      </c>
      <c r="I179" s="37">
        <v>1</v>
      </c>
      <c r="J179" s="37" t="s">
        <v>34</v>
      </c>
      <c r="K179" s="37" t="s">
        <v>35</v>
      </c>
      <c r="L179" s="12">
        <v>1830000</v>
      </c>
      <c r="M179" s="37" t="s">
        <v>46</v>
      </c>
      <c r="N179" s="62">
        <v>44621</v>
      </c>
      <c r="O179" s="44">
        <v>44682</v>
      </c>
      <c r="P179" s="37" t="s">
        <v>37</v>
      </c>
      <c r="Q179" s="35" t="s">
        <v>36</v>
      </c>
      <c r="R179" s="13" t="s">
        <v>50</v>
      </c>
      <c r="S179" s="122"/>
    </row>
    <row r="180" spans="1:19" ht="94.5" x14ac:dyDescent="0.25">
      <c r="A180" s="136">
        <f t="shared" si="11"/>
        <v>182</v>
      </c>
      <c r="B180" s="35">
        <v>155</v>
      </c>
      <c r="C180" s="13" t="s">
        <v>76</v>
      </c>
      <c r="D180" s="13" t="s">
        <v>141</v>
      </c>
      <c r="E180" s="30" t="s">
        <v>283</v>
      </c>
      <c r="F180" s="30" t="s">
        <v>74</v>
      </c>
      <c r="G180" s="30">
        <v>642</v>
      </c>
      <c r="H180" s="30" t="s">
        <v>45</v>
      </c>
      <c r="I180" s="30">
        <v>1</v>
      </c>
      <c r="J180" s="30" t="s">
        <v>34</v>
      </c>
      <c r="K180" s="30" t="s">
        <v>35</v>
      </c>
      <c r="L180" s="5">
        <v>1500000</v>
      </c>
      <c r="M180" s="13" t="s">
        <v>77</v>
      </c>
      <c r="N180" s="44">
        <v>44621</v>
      </c>
      <c r="O180" s="44">
        <v>44713</v>
      </c>
      <c r="P180" s="37" t="s">
        <v>68</v>
      </c>
      <c r="Q180" s="13" t="s">
        <v>46</v>
      </c>
      <c r="R180" s="13" t="s">
        <v>50</v>
      </c>
    </row>
    <row r="181" spans="1:19" ht="94.5" x14ac:dyDescent="0.25">
      <c r="A181" s="136">
        <f t="shared" si="11"/>
        <v>183</v>
      </c>
      <c r="B181" s="35">
        <f>B180+1</f>
        <v>156</v>
      </c>
      <c r="C181" s="13" t="s">
        <v>216</v>
      </c>
      <c r="D181" s="13" t="s">
        <v>217</v>
      </c>
      <c r="E181" s="46" t="s">
        <v>284</v>
      </c>
      <c r="F181" s="13" t="s">
        <v>74</v>
      </c>
      <c r="G181" s="13">
        <v>642</v>
      </c>
      <c r="H181" s="13" t="s">
        <v>45</v>
      </c>
      <c r="I181" s="13">
        <v>1</v>
      </c>
      <c r="J181" s="13" t="s">
        <v>34</v>
      </c>
      <c r="K181" s="13" t="s">
        <v>35</v>
      </c>
      <c r="L181" s="31">
        <v>130000000</v>
      </c>
      <c r="M181" s="13" t="s">
        <v>58</v>
      </c>
      <c r="N181" s="44">
        <v>44866</v>
      </c>
      <c r="O181" s="44">
        <v>44896</v>
      </c>
      <c r="P181" s="37" t="s">
        <v>212</v>
      </c>
      <c r="Q181" s="13" t="s">
        <v>46</v>
      </c>
      <c r="R181" s="13" t="s">
        <v>50</v>
      </c>
    </row>
    <row r="182" spans="1:19" ht="94.5" x14ac:dyDescent="0.25">
      <c r="A182" s="136">
        <f t="shared" si="11"/>
        <v>184</v>
      </c>
      <c r="B182" s="35">
        <f>B181+1</f>
        <v>157</v>
      </c>
      <c r="C182" s="13" t="s">
        <v>91</v>
      </c>
      <c r="D182" s="13" t="s">
        <v>218</v>
      </c>
      <c r="E182" s="46" t="s">
        <v>135</v>
      </c>
      <c r="F182" s="13" t="s">
        <v>74</v>
      </c>
      <c r="G182" s="13">
        <v>642</v>
      </c>
      <c r="H182" s="13" t="s">
        <v>45</v>
      </c>
      <c r="I182" s="13">
        <v>1</v>
      </c>
      <c r="J182" s="13" t="s">
        <v>34</v>
      </c>
      <c r="K182" s="13" t="s">
        <v>35</v>
      </c>
      <c r="L182" s="31">
        <v>4000000</v>
      </c>
      <c r="M182" s="13" t="s">
        <v>77</v>
      </c>
      <c r="N182" s="44">
        <v>44805</v>
      </c>
      <c r="O182" s="44">
        <v>44896</v>
      </c>
      <c r="P182" s="37" t="s">
        <v>68</v>
      </c>
      <c r="Q182" s="13" t="s">
        <v>46</v>
      </c>
      <c r="R182" s="13" t="s">
        <v>50</v>
      </c>
    </row>
    <row r="183" spans="1:19" ht="94.5" x14ac:dyDescent="0.25">
      <c r="A183" s="136">
        <f t="shared" si="11"/>
        <v>185</v>
      </c>
      <c r="B183" s="35">
        <f>B182+1</f>
        <v>158</v>
      </c>
      <c r="C183" s="13" t="s">
        <v>91</v>
      </c>
      <c r="D183" s="13" t="s">
        <v>218</v>
      </c>
      <c r="E183" s="46" t="s">
        <v>135</v>
      </c>
      <c r="F183" s="13" t="s">
        <v>74</v>
      </c>
      <c r="G183" s="13">
        <v>642</v>
      </c>
      <c r="H183" s="13" t="s">
        <v>45</v>
      </c>
      <c r="I183" s="13">
        <v>1</v>
      </c>
      <c r="J183" s="13" t="s">
        <v>34</v>
      </c>
      <c r="K183" s="13" t="s">
        <v>35</v>
      </c>
      <c r="L183" s="31">
        <v>5700000</v>
      </c>
      <c r="M183" s="13" t="s">
        <v>77</v>
      </c>
      <c r="N183" s="44">
        <v>44774</v>
      </c>
      <c r="O183" s="44">
        <v>44896</v>
      </c>
      <c r="P183" s="37" t="s">
        <v>68</v>
      </c>
      <c r="Q183" s="13" t="s">
        <v>46</v>
      </c>
      <c r="R183" s="13" t="s">
        <v>50</v>
      </c>
    </row>
    <row r="184" spans="1:19" ht="94.5" x14ac:dyDescent="0.25">
      <c r="A184" s="136">
        <f t="shared" si="11"/>
        <v>186</v>
      </c>
      <c r="B184" s="35">
        <f>B183+1</f>
        <v>159</v>
      </c>
      <c r="C184" s="13" t="s">
        <v>91</v>
      </c>
      <c r="D184" s="13" t="s">
        <v>218</v>
      </c>
      <c r="E184" s="46" t="s">
        <v>135</v>
      </c>
      <c r="F184" s="13" t="s">
        <v>74</v>
      </c>
      <c r="G184" s="13">
        <v>642</v>
      </c>
      <c r="H184" s="13" t="s">
        <v>45</v>
      </c>
      <c r="I184" s="13">
        <v>1</v>
      </c>
      <c r="J184" s="13" t="s">
        <v>34</v>
      </c>
      <c r="K184" s="13" t="s">
        <v>35</v>
      </c>
      <c r="L184" s="31">
        <v>7000000</v>
      </c>
      <c r="M184" s="13" t="s">
        <v>77</v>
      </c>
      <c r="N184" s="44">
        <v>44743</v>
      </c>
      <c r="O184" s="44">
        <v>44896</v>
      </c>
      <c r="P184" s="37" t="s">
        <v>68</v>
      </c>
      <c r="Q184" s="13" t="s">
        <v>46</v>
      </c>
      <c r="R184" s="13" t="s">
        <v>50</v>
      </c>
    </row>
    <row r="185" spans="1:19" ht="94.5" x14ac:dyDescent="0.25">
      <c r="A185" s="136">
        <f t="shared" si="11"/>
        <v>187</v>
      </c>
      <c r="B185" s="35">
        <f t="shared" ref="B185:B200" si="13">B184+1</f>
        <v>160</v>
      </c>
      <c r="C185" s="13" t="s">
        <v>91</v>
      </c>
      <c r="D185" s="13" t="s">
        <v>220</v>
      </c>
      <c r="E185" s="46" t="s">
        <v>285</v>
      </c>
      <c r="F185" s="13" t="s">
        <v>74</v>
      </c>
      <c r="G185" s="13">
        <v>642</v>
      </c>
      <c r="H185" s="13" t="s">
        <v>45</v>
      </c>
      <c r="I185" s="13">
        <v>1</v>
      </c>
      <c r="J185" s="13" t="s">
        <v>34</v>
      </c>
      <c r="K185" s="13" t="s">
        <v>35</v>
      </c>
      <c r="L185" s="38">
        <v>3500000</v>
      </c>
      <c r="M185" s="13" t="s">
        <v>77</v>
      </c>
      <c r="N185" s="44">
        <v>44593</v>
      </c>
      <c r="O185" s="44">
        <v>44652</v>
      </c>
      <c r="P185" s="37" t="s">
        <v>68</v>
      </c>
      <c r="Q185" s="13" t="s">
        <v>46</v>
      </c>
      <c r="R185" s="13" t="s">
        <v>50</v>
      </c>
    </row>
    <row r="186" spans="1:19" ht="94.5" x14ac:dyDescent="0.25">
      <c r="A186" s="136">
        <f t="shared" si="11"/>
        <v>188</v>
      </c>
      <c r="B186" s="35">
        <f t="shared" si="13"/>
        <v>161</v>
      </c>
      <c r="C186" s="13" t="s">
        <v>219</v>
      </c>
      <c r="D186" s="13" t="s">
        <v>220</v>
      </c>
      <c r="E186" s="46" t="s">
        <v>285</v>
      </c>
      <c r="F186" s="13" t="s">
        <v>74</v>
      </c>
      <c r="G186" s="13">
        <v>642</v>
      </c>
      <c r="H186" s="13" t="s">
        <v>45</v>
      </c>
      <c r="I186" s="13">
        <v>1</v>
      </c>
      <c r="J186" s="13" t="s">
        <v>34</v>
      </c>
      <c r="K186" s="13" t="s">
        <v>35</v>
      </c>
      <c r="L186" s="32">
        <v>700000</v>
      </c>
      <c r="M186" s="13" t="s">
        <v>77</v>
      </c>
      <c r="N186" s="44">
        <v>44621</v>
      </c>
      <c r="O186" s="44">
        <v>44713</v>
      </c>
      <c r="P186" s="37" t="s">
        <v>68</v>
      </c>
      <c r="Q186" s="13" t="s">
        <v>46</v>
      </c>
      <c r="R186" s="13" t="s">
        <v>50</v>
      </c>
    </row>
    <row r="187" spans="1:19" ht="94.5" x14ac:dyDescent="0.25">
      <c r="A187" s="136">
        <f t="shared" si="11"/>
        <v>189</v>
      </c>
      <c r="B187" s="35">
        <f t="shared" si="13"/>
        <v>162</v>
      </c>
      <c r="C187" s="13" t="s">
        <v>91</v>
      </c>
      <c r="D187" s="13" t="s">
        <v>221</v>
      </c>
      <c r="E187" s="46" t="s">
        <v>286</v>
      </c>
      <c r="F187" s="13" t="s">
        <v>74</v>
      </c>
      <c r="G187" s="13">
        <v>642</v>
      </c>
      <c r="H187" s="13" t="s">
        <v>45</v>
      </c>
      <c r="I187" s="13">
        <v>1</v>
      </c>
      <c r="J187" s="13" t="s">
        <v>34</v>
      </c>
      <c r="K187" s="13" t="s">
        <v>35</v>
      </c>
      <c r="L187" s="5">
        <v>1500000</v>
      </c>
      <c r="M187" s="13" t="s">
        <v>77</v>
      </c>
      <c r="N187" s="44">
        <v>44621</v>
      </c>
      <c r="O187" s="44">
        <v>44713</v>
      </c>
      <c r="P187" s="37" t="s">
        <v>68</v>
      </c>
      <c r="Q187" s="13" t="s">
        <v>46</v>
      </c>
      <c r="R187" s="13" t="s">
        <v>50</v>
      </c>
    </row>
    <row r="188" spans="1:19" ht="94.5" x14ac:dyDescent="0.25">
      <c r="A188" s="136">
        <f t="shared" si="11"/>
        <v>190</v>
      </c>
      <c r="B188" s="35">
        <f t="shared" si="13"/>
        <v>163</v>
      </c>
      <c r="C188" s="13" t="s">
        <v>91</v>
      </c>
      <c r="D188" s="13" t="s">
        <v>221</v>
      </c>
      <c r="E188" s="46" t="s">
        <v>286</v>
      </c>
      <c r="F188" s="13" t="s">
        <v>74</v>
      </c>
      <c r="G188" s="13">
        <v>642</v>
      </c>
      <c r="H188" s="13" t="s">
        <v>45</v>
      </c>
      <c r="I188" s="13">
        <v>1</v>
      </c>
      <c r="J188" s="13" t="s">
        <v>34</v>
      </c>
      <c r="K188" s="13" t="s">
        <v>35</v>
      </c>
      <c r="L188" s="5">
        <v>1000000</v>
      </c>
      <c r="M188" s="13" t="s">
        <v>77</v>
      </c>
      <c r="N188" s="44">
        <v>44621</v>
      </c>
      <c r="O188" s="44">
        <v>44713</v>
      </c>
      <c r="P188" s="37" t="s">
        <v>68</v>
      </c>
      <c r="Q188" s="13" t="s">
        <v>46</v>
      </c>
      <c r="R188" s="13" t="s">
        <v>50</v>
      </c>
    </row>
    <row r="189" spans="1:19" ht="94.5" x14ac:dyDescent="0.25">
      <c r="A189" s="136">
        <f t="shared" si="11"/>
        <v>191</v>
      </c>
      <c r="B189" s="35">
        <f t="shared" si="13"/>
        <v>164</v>
      </c>
      <c r="C189" s="13" t="s">
        <v>91</v>
      </c>
      <c r="D189" s="13" t="s">
        <v>221</v>
      </c>
      <c r="E189" s="46" t="s">
        <v>286</v>
      </c>
      <c r="F189" s="13" t="s">
        <v>74</v>
      </c>
      <c r="G189" s="13">
        <v>642</v>
      </c>
      <c r="H189" s="13" t="s">
        <v>45</v>
      </c>
      <c r="I189" s="13">
        <v>1</v>
      </c>
      <c r="J189" s="13" t="s">
        <v>34</v>
      </c>
      <c r="K189" s="13" t="s">
        <v>35</v>
      </c>
      <c r="L189" s="64">
        <v>750000</v>
      </c>
      <c r="M189" s="13" t="s">
        <v>77</v>
      </c>
      <c r="N189" s="44">
        <v>44621</v>
      </c>
      <c r="O189" s="44">
        <v>44713</v>
      </c>
      <c r="P189" s="37" t="s">
        <v>68</v>
      </c>
      <c r="Q189" s="13" t="s">
        <v>46</v>
      </c>
      <c r="R189" s="13" t="s">
        <v>50</v>
      </c>
    </row>
    <row r="190" spans="1:19" ht="94.5" x14ac:dyDescent="0.25">
      <c r="A190" s="136">
        <f t="shared" si="11"/>
        <v>192</v>
      </c>
      <c r="B190" s="35">
        <f t="shared" si="13"/>
        <v>165</v>
      </c>
      <c r="C190" s="13" t="s">
        <v>91</v>
      </c>
      <c r="D190" s="13" t="s">
        <v>221</v>
      </c>
      <c r="E190" s="46" t="s">
        <v>286</v>
      </c>
      <c r="F190" s="13" t="s">
        <v>74</v>
      </c>
      <c r="G190" s="13">
        <v>642</v>
      </c>
      <c r="H190" s="13" t="s">
        <v>45</v>
      </c>
      <c r="I190" s="13">
        <v>1</v>
      </c>
      <c r="J190" s="13" t="s">
        <v>34</v>
      </c>
      <c r="K190" s="13" t="s">
        <v>35</v>
      </c>
      <c r="L190" s="65">
        <v>650000</v>
      </c>
      <c r="M190" s="13" t="s">
        <v>77</v>
      </c>
      <c r="N190" s="44">
        <v>44621</v>
      </c>
      <c r="O190" s="44">
        <v>44713</v>
      </c>
      <c r="P190" s="37" t="s">
        <v>68</v>
      </c>
      <c r="Q190" s="13" t="s">
        <v>46</v>
      </c>
      <c r="R190" s="13" t="s">
        <v>50</v>
      </c>
    </row>
    <row r="191" spans="1:19" ht="94.5" x14ac:dyDescent="0.25">
      <c r="A191" s="136">
        <f t="shared" si="11"/>
        <v>193</v>
      </c>
      <c r="B191" s="35">
        <f t="shared" si="13"/>
        <v>166</v>
      </c>
      <c r="C191" s="13" t="s">
        <v>91</v>
      </c>
      <c r="D191" s="13" t="s">
        <v>218</v>
      </c>
      <c r="E191" s="46" t="s">
        <v>135</v>
      </c>
      <c r="F191" s="33" t="s">
        <v>74</v>
      </c>
      <c r="G191" s="33">
        <v>642</v>
      </c>
      <c r="H191" s="33" t="s">
        <v>45</v>
      </c>
      <c r="I191" s="33">
        <v>1</v>
      </c>
      <c r="J191" s="33" t="s">
        <v>34</v>
      </c>
      <c r="K191" s="33" t="s">
        <v>35</v>
      </c>
      <c r="L191" s="32">
        <f>5000000+3500000</f>
        <v>8500000</v>
      </c>
      <c r="M191" s="13" t="s">
        <v>77</v>
      </c>
      <c r="N191" s="44">
        <v>44774</v>
      </c>
      <c r="O191" s="44">
        <v>44896</v>
      </c>
      <c r="P191" s="45" t="s">
        <v>68</v>
      </c>
      <c r="Q191" s="13" t="s">
        <v>46</v>
      </c>
      <c r="R191" s="13" t="s">
        <v>50</v>
      </c>
    </row>
    <row r="192" spans="1:19" ht="94.5" x14ac:dyDescent="0.25">
      <c r="A192" s="136">
        <f t="shared" si="11"/>
        <v>194</v>
      </c>
      <c r="B192" s="35">
        <f t="shared" si="13"/>
        <v>167</v>
      </c>
      <c r="C192" s="13" t="s">
        <v>91</v>
      </c>
      <c r="D192" s="13" t="s">
        <v>218</v>
      </c>
      <c r="E192" s="46" t="s">
        <v>135</v>
      </c>
      <c r="F192" s="37" t="s">
        <v>74</v>
      </c>
      <c r="G192" s="37">
        <v>642</v>
      </c>
      <c r="H192" s="37" t="s">
        <v>45</v>
      </c>
      <c r="I192" s="37">
        <v>1</v>
      </c>
      <c r="J192" s="37" t="s">
        <v>34</v>
      </c>
      <c r="K192" s="37" t="s">
        <v>35</v>
      </c>
      <c r="L192" s="12">
        <v>22500000</v>
      </c>
      <c r="M192" s="13" t="s">
        <v>77</v>
      </c>
      <c r="N192" s="44">
        <v>44805</v>
      </c>
      <c r="O192" s="44">
        <v>44896</v>
      </c>
      <c r="P192" s="37" t="s">
        <v>68</v>
      </c>
      <c r="Q192" s="35" t="s">
        <v>46</v>
      </c>
      <c r="R192" s="13" t="s">
        <v>50</v>
      </c>
    </row>
    <row r="193" spans="1:18" ht="94.5" x14ac:dyDescent="0.25">
      <c r="A193" s="136">
        <f t="shared" si="11"/>
        <v>195</v>
      </c>
      <c r="B193" s="35">
        <f t="shared" si="13"/>
        <v>168</v>
      </c>
      <c r="C193" s="13" t="s">
        <v>91</v>
      </c>
      <c r="D193" s="34" t="s">
        <v>218</v>
      </c>
      <c r="E193" s="46" t="s">
        <v>135</v>
      </c>
      <c r="F193" s="37" t="s">
        <v>74</v>
      </c>
      <c r="G193" s="37">
        <v>642</v>
      </c>
      <c r="H193" s="37" t="s">
        <v>45</v>
      </c>
      <c r="I193" s="37">
        <v>1</v>
      </c>
      <c r="J193" s="37" t="s">
        <v>34</v>
      </c>
      <c r="K193" s="37" t="s">
        <v>35</v>
      </c>
      <c r="L193" s="12">
        <f>82000000-22500000</f>
        <v>59500000</v>
      </c>
      <c r="M193" s="13" t="s">
        <v>77</v>
      </c>
      <c r="N193" s="44">
        <v>44652</v>
      </c>
      <c r="O193" s="44">
        <v>44896</v>
      </c>
      <c r="P193" s="37" t="s">
        <v>68</v>
      </c>
      <c r="Q193" s="13" t="s">
        <v>46</v>
      </c>
      <c r="R193" s="13" t="s">
        <v>50</v>
      </c>
    </row>
    <row r="194" spans="1:18" ht="94.5" x14ac:dyDescent="0.25">
      <c r="A194" s="136">
        <f t="shared" si="11"/>
        <v>196</v>
      </c>
      <c r="B194" s="35">
        <f t="shared" si="13"/>
        <v>169</v>
      </c>
      <c r="C194" s="13" t="s">
        <v>91</v>
      </c>
      <c r="D194" s="13" t="s">
        <v>221</v>
      </c>
      <c r="E194" s="46" t="s">
        <v>286</v>
      </c>
      <c r="F194" s="30" t="s">
        <v>74</v>
      </c>
      <c r="G194" s="30">
        <v>642</v>
      </c>
      <c r="H194" s="30" t="s">
        <v>45</v>
      </c>
      <c r="I194" s="30">
        <v>1</v>
      </c>
      <c r="J194" s="30" t="s">
        <v>34</v>
      </c>
      <c r="K194" s="30" t="s">
        <v>35</v>
      </c>
      <c r="L194" s="12">
        <v>1000000</v>
      </c>
      <c r="M194" s="13" t="s">
        <v>77</v>
      </c>
      <c r="N194" s="44">
        <v>44621</v>
      </c>
      <c r="O194" s="44">
        <v>44896</v>
      </c>
      <c r="P194" s="37" t="s">
        <v>68</v>
      </c>
      <c r="Q194" s="13" t="s">
        <v>46</v>
      </c>
      <c r="R194" s="13" t="s">
        <v>50</v>
      </c>
    </row>
    <row r="195" spans="1:18" ht="94.5" x14ac:dyDescent="0.25">
      <c r="A195" s="136">
        <f t="shared" si="11"/>
        <v>197</v>
      </c>
      <c r="B195" s="35">
        <f t="shared" si="13"/>
        <v>170</v>
      </c>
      <c r="C195" s="13" t="s">
        <v>91</v>
      </c>
      <c r="D195" s="13" t="s">
        <v>221</v>
      </c>
      <c r="E195" s="46" t="s">
        <v>286</v>
      </c>
      <c r="F195" s="30" t="s">
        <v>74</v>
      </c>
      <c r="G195" s="30">
        <v>642</v>
      </c>
      <c r="H195" s="30" t="s">
        <v>45</v>
      </c>
      <c r="I195" s="30">
        <v>1</v>
      </c>
      <c r="J195" s="30" t="s">
        <v>34</v>
      </c>
      <c r="K195" s="30" t="s">
        <v>35</v>
      </c>
      <c r="L195" s="12">
        <v>1000000</v>
      </c>
      <c r="M195" s="13" t="s">
        <v>77</v>
      </c>
      <c r="N195" s="44">
        <v>44774</v>
      </c>
      <c r="O195" s="44">
        <v>44896</v>
      </c>
      <c r="P195" s="37" t="s">
        <v>68</v>
      </c>
      <c r="Q195" s="13" t="s">
        <v>46</v>
      </c>
      <c r="R195" s="13" t="s">
        <v>50</v>
      </c>
    </row>
    <row r="196" spans="1:18" ht="94.5" x14ac:dyDescent="0.25">
      <c r="A196" s="136">
        <f t="shared" si="11"/>
        <v>198</v>
      </c>
      <c r="B196" s="35">
        <f t="shared" si="13"/>
        <v>171</v>
      </c>
      <c r="C196" s="13" t="s">
        <v>91</v>
      </c>
      <c r="D196" s="13" t="s">
        <v>220</v>
      </c>
      <c r="E196" s="46" t="s">
        <v>285</v>
      </c>
      <c r="F196" s="30" t="s">
        <v>74</v>
      </c>
      <c r="G196" s="30"/>
      <c r="H196" s="30" t="s">
        <v>45</v>
      </c>
      <c r="I196" s="30">
        <v>1</v>
      </c>
      <c r="J196" s="30" t="s">
        <v>34</v>
      </c>
      <c r="K196" s="30" t="s">
        <v>35</v>
      </c>
      <c r="L196" s="12">
        <v>7500000</v>
      </c>
      <c r="M196" s="13" t="s">
        <v>77</v>
      </c>
      <c r="N196" s="44">
        <v>44682</v>
      </c>
      <c r="O196" s="44">
        <v>44896</v>
      </c>
      <c r="P196" s="37" t="s">
        <v>68</v>
      </c>
      <c r="Q196" s="13" t="s">
        <v>46</v>
      </c>
      <c r="R196" s="13" t="s">
        <v>50</v>
      </c>
    </row>
    <row r="197" spans="1:18" ht="94.5" x14ac:dyDescent="0.25">
      <c r="A197" s="136">
        <f t="shared" si="11"/>
        <v>199</v>
      </c>
      <c r="B197" s="35">
        <f t="shared" si="13"/>
        <v>172</v>
      </c>
      <c r="C197" s="13" t="s">
        <v>91</v>
      </c>
      <c r="D197" s="13" t="s">
        <v>218</v>
      </c>
      <c r="E197" s="46" t="s">
        <v>135</v>
      </c>
      <c r="F197" s="30" t="s">
        <v>74</v>
      </c>
      <c r="G197" s="30"/>
      <c r="H197" s="30" t="s">
        <v>45</v>
      </c>
      <c r="I197" s="30">
        <v>1</v>
      </c>
      <c r="J197" s="30" t="s">
        <v>34</v>
      </c>
      <c r="K197" s="30" t="s">
        <v>35</v>
      </c>
      <c r="L197" s="12">
        <v>18000000</v>
      </c>
      <c r="M197" s="13" t="s">
        <v>77</v>
      </c>
      <c r="N197" s="44">
        <v>44621</v>
      </c>
      <c r="O197" s="44">
        <v>44774</v>
      </c>
      <c r="P197" s="37" t="s">
        <v>68</v>
      </c>
      <c r="Q197" s="13" t="s">
        <v>46</v>
      </c>
      <c r="R197" s="13" t="s">
        <v>50</v>
      </c>
    </row>
    <row r="198" spans="1:18" ht="94.5" x14ac:dyDescent="0.25">
      <c r="A198" s="136">
        <f t="shared" si="11"/>
        <v>200</v>
      </c>
      <c r="B198" s="35">
        <f t="shared" si="13"/>
        <v>173</v>
      </c>
      <c r="C198" s="13" t="s">
        <v>91</v>
      </c>
      <c r="D198" s="13" t="s">
        <v>218</v>
      </c>
      <c r="E198" s="46" t="s">
        <v>135</v>
      </c>
      <c r="F198" s="30" t="s">
        <v>74</v>
      </c>
      <c r="G198" s="30"/>
      <c r="H198" s="30" t="s">
        <v>45</v>
      </c>
      <c r="I198" s="30">
        <v>1</v>
      </c>
      <c r="J198" s="30" t="s">
        <v>34</v>
      </c>
      <c r="K198" s="30" t="s">
        <v>35</v>
      </c>
      <c r="L198" s="12">
        <v>2000000</v>
      </c>
      <c r="M198" s="13" t="s">
        <v>77</v>
      </c>
      <c r="N198" s="44">
        <v>44621</v>
      </c>
      <c r="O198" s="44">
        <v>44713</v>
      </c>
      <c r="P198" s="37" t="s">
        <v>68</v>
      </c>
      <c r="Q198" s="13" t="s">
        <v>46</v>
      </c>
      <c r="R198" s="13" t="s">
        <v>50</v>
      </c>
    </row>
    <row r="199" spans="1:18" ht="94.5" x14ac:dyDescent="0.25">
      <c r="A199" s="136">
        <f t="shared" si="11"/>
        <v>201</v>
      </c>
      <c r="B199" s="35">
        <f t="shared" si="13"/>
        <v>174</v>
      </c>
      <c r="C199" s="13" t="s">
        <v>136</v>
      </c>
      <c r="D199" s="13" t="s">
        <v>137</v>
      </c>
      <c r="E199" s="46" t="s">
        <v>287</v>
      </c>
      <c r="F199" s="13" t="s">
        <v>74</v>
      </c>
      <c r="G199" s="13">
        <v>642</v>
      </c>
      <c r="H199" s="13" t="s">
        <v>45</v>
      </c>
      <c r="I199" s="13">
        <v>1</v>
      </c>
      <c r="J199" s="13" t="s">
        <v>34</v>
      </c>
      <c r="K199" s="13" t="s">
        <v>35</v>
      </c>
      <c r="L199" s="12">
        <v>3000000</v>
      </c>
      <c r="M199" s="33" t="s">
        <v>77</v>
      </c>
      <c r="N199" s="44">
        <v>44621</v>
      </c>
      <c r="O199" s="44">
        <v>44896</v>
      </c>
      <c r="P199" s="37" t="s">
        <v>68</v>
      </c>
      <c r="Q199" s="13" t="s">
        <v>46</v>
      </c>
      <c r="R199" s="13" t="s">
        <v>50</v>
      </c>
    </row>
    <row r="200" spans="1:18" ht="94.5" x14ac:dyDescent="0.25">
      <c r="A200" s="136">
        <f t="shared" si="11"/>
        <v>202</v>
      </c>
      <c r="B200" s="35">
        <f t="shared" si="13"/>
        <v>175</v>
      </c>
      <c r="C200" s="13" t="s">
        <v>222</v>
      </c>
      <c r="D200" s="13" t="s">
        <v>223</v>
      </c>
      <c r="E200" s="56" t="s">
        <v>288</v>
      </c>
      <c r="F200" s="13" t="s">
        <v>74</v>
      </c>
      <c r="G200" s="52">
        <v>642</v>
      </c>
      <c r="H200" s="13" t="s">
        <v>45</v>
      </c>
      <c r="I200" s="13">
        <v>1</v>
      </c>
      <c r="J200" s="13" t="s">
        <v>34</v>
      </c>
      <c r="K200" s="13" t="s">
        <v>35</v>
      </c>
      <c r="L200" s="36">
        <v>3000000</v>
      </c>
      <c r="M200" s="13" t="s">
        <v>46</v>
      </c>
      <c r="N200" s="66">
        <v>44652</v>
      </c>
      <c r="O200" s="66">
        <v>44713</v>
      </c>
      <c r="P200" s="37" t="s">
        <v>68</v>
      </c>
      <c r="Q200" s="13" t="s">
        <v>46</v>
      </c>
      <c r="R200" s="13" t="s">
        <v>50</v>
      </c>
    </row>
    <row r="201" spans="1:18" ht="94.5" x14ac:dyDescent="0.25">
      <c r="A201" s="136">
        <f t="shared" si="11"/>
        <v>203</v>
      </c>
      <c r="B201" s="35">
        <f>B200+1</f>
        <v>176</v>
      </c>
      <c r="C201" s="13" t="s">
        <v>140</v>
      </c>
      <c r="D201" s="13" t="s">
        <v>141</v>
      </c>
      <c r="E201" s="37" t="s">
        <v>185</v>
      </c>
      <c r="F201" s="13" t="s">
        <v>74</v>
      </c>
      <c r="G201" s="52">
        <v>642</v>
      </c>
      <c r="H201" s="13" t="s">
        <v>45</v>
      </c>
      <c r="I201" s="13">
        <v>1</v>
      </c>
      <c r="J201" s="13" t="s">
        <v>34</v>
      </c>
      <c r="K201" s="13" t="s">
        <v>35</v>
      </c>
      <c r="L201" s="36">
        <v>1300000</v>
      </c>
      <c r="M201" s="13" t="s">
        <v>46</v>
      </c>
      <c r="N201" s="66">
        <v>44743</v>
      </c>
      <c r="O201" s="66">
        <v>44805</v>
      </c>
      <c r="P201" s="37" t="s">
        <v>75</v>
      </c>
      <c r="Q201" s="13" t="s">
        <v>77</v>
      </c>
      <c r="R201" s="13" t="s">
        <v>50</v>
      </c>
    </row>
    <row r="202" spans="1:18" ht="94.5" x14ac:dyDescent="0.25">
      <c r="A202" s="136">
        <f t="shared" si="11"/>
        <v>204</v>
      </c>
      <c r="B202" s="35">
        <f t="shared" ref="B202:B231" si="14">B201+1</f>
        <v>177</v>
      </c>
      <c r="C202" s="67" t="s">
        <v>142</v>
      </c>
      <c r="D202" s="52" t="s">
        <v>142</v>
      </c>
      <c r="E202" s="37" t="s">
        <v>172</v>
      </c>
      <c r="F202" s="35" t="s">
        <v>74</v>
      </c>
      <c r="G202" s="52">
        <v>642</v>
      </c>
      <c r="H202" s="13" t="s">
        <v>45</v>
      </c>
      <c r="I202" s="13">
        <v>1</v>
      </c>
      <c r="J202" s="13" t="s">
        <v>34</v>
      </c>
      <c r="K202" s="13" t="s">
        <v>35</v>
      </c>
      <c r="L202" s="36">
        <v>1600000</v>
      </c>
      <c r="M202" s="34" t="s">
        <v>77</v>
      </c>
      <c r="N202" s="66">
        <v>44652</v>
      </c>
      <c r="O202" s="66">
        <v>44713</v>
      </c>
      <c r="P202" s="37" t="s">
        <v>75</v>
      </c>
      <c r="Q202" s="13" t="s">
        <v>77</v>
      </c>
      <c r="R202" s="13" t="s">
        <v>50</v>
      </c>
    </row>
    <row r="203" spans="1:18" ht="94.5" x14ac:dyDescent="0.25">
      <c r="A203" s="136">
        <f t="shared" si="11"/>
        <v>205</v>
      </c>
      <c r="B203" s="35">
        <f t="shared" si="14"/>
        <v>178</v>
      </c>
      <c r="C203" s="67" t="s">
        <v>142</v>
      </c>
      <c r="D203" s="52" t="s">
        <v>142</v>
      </c>
      <c r="E203" s="37" t="s">
        <v>172</v>
      </c>
      <c r="F203" s="35" t="s">
        <v>74</v>
      </c>
      <c r="G203" s="52">
        <v>642</v>
      </c>
      <c r="H203" s="13" t="s">
        <v>45</v>
      </c>
      <c r="I203" s="13">
        <v>1</v>
      </c>
      <c r="J203" s="13" t="s">
        <v>34</v>
      </c>
      <c r="K203" s="13" t="s">
        <v>35</v>
      </c>
      <c r="L203" s="36">
        <v>1800000</v>
      </c>
      <c r="M203" s="34" t="s">
        <v>77</v>
      </c>
      <c r="N203" s="66">
        <v>44652</v>
      </c>
      <c r="O203" s="66">
        <v>44713</v>
      </c>
      <c r="P203" s="37" t="s">
        <v>75</v>
      </c>
      <c r="Q203" s="13" t="s">
        <v>77</v>
      </c>
      <c r="R203" s="13" t="s">
        <v>50</v>
      </c>
    </row>
    <row r="204" spans="1:18" ht="94.5" x14ac:dyDescent="0.25">
      <c r="A204" s="136">
        <f t="shared" si="11"/>
        <v>206</v>
      </c>
      <c r="B204" s="35">
        <f t="shared" si="14"/>
        <v>179</v>
      </c>
      <c r="C204" s="67" t="s">
        <v>142</v>
      </c>
      <c r="D204" s="52" t="s">
        <v>142</v>
      </c>
      <c r="E204" s="37" t="s">
        <v>172</v>
      </c>
      <c r="F204" s="35" t="s">
        <v>74</v>
      </c>
      <c r="G204" s="52">
        <v>642</v>
      </c>
      <c r="H204" s="13" t="s">
        <v>45</v>
      </c>
      <c r="I204" s="13">
        <v>1</v>
      </c>
      <c r="J204" s="13" t="s">
        <v>34</v>
      </c>
      <c r="K204" s="13" t="s">
        <v>35</v>
      </c>
      <c r="L204" s="36">
        <v>1800000</v>
      </c>
      <c r="M204" s="34" t="s">
        <v>77</v>
      </c>
      <c r="N204" s="66">
        <v>44652</v>
      </c>
      <c r="O204" s="66">
        <v>44713</v>
      </c>
      <c r="P204" s="37" t="s">
        <v>75</v>
      </c>
      <c r="Q204" s="13" t="s">
        <v>77</v>
      </c>
      <c r="R204" s="13" t="s">
        <v>50</v>
      </c>
    </row>
    <row r="205" spans="1:18" ht="94.5" x14ac:dyDescent="0.25">
      <c r="A205" s="136">
        <f t="shared" si="11"/>
        <v>207</v>
      </c>
      <c r="B205" s="35">
        <f t="shared" si="14"/>
        <v>180</v>
      </c>
      <c r="C205" s="67" t="s">
        <v>142</v>
      </c>
      <c r="D205" s="52" t="s">
        <v>142</v>
      </c>
      <c r="E205" s="37" t="s">
        <v>289</v>
      </c>
      <c r="F205" s="35" t="s">
        <v>74</v>
      </c>
      <c r="G205" s="52">
        <v>642</v>
      </c>
      <c r="H205" s="13" t="s">
        <v>45</v>
      </c>
      <c r="I205" s="13">
        <v>1</v>
      </c>
      <c r="J205" s="13" t="s">
        <v>34</v>
      </c>
      <c r="K205" s="13" t="s">
        <v>35</v>
      </c>
      <c r="L205" s="36">
        <v>5000000</v>
      </c>
      <c r="M205" s="34" t="s">
        <v>77</v>
      </c>
      <c r="N205" s="66">
        <v>44652</v>
      </c>
      <c r="O205" s="66">
        <v>44713</v>
      </c>
      <c r="P205" s="37" t="s">
        <v>75</v>
      </c>
      <c r="Q205" s="13" t="s">
        <v>77</v>
      </c>
      <c r="R205" s="13" t="s">
        <v>50</v>
      </c>
    </row>
    <row r="206" spans="1:18" ht="94.5" x14ac:dyDescent="0.25">
      <c r="A206" s="136">
        <f t="shared" si="11"/>
        <v>208</v>
      </c>
      <c r="B206" s="35">
        <f>B205+1</f>
        <v>181</v>
      </c>
      <c r="C206" s="33" t="s">
        <v>226</v>
      </c>
      <c r="D206" s="33" t="s">
        <v>90</v>
      </c>
      <c r="E206" s="46" t="s">
        <v>305</v>
      </c>
      <c r="F206" s="46" t="s">
        <v>33</v>
      </c>
      <c r="G206" s="68">
        <v>796</v>
      </c>
      <c r="H206" s="13" t="s">
        <v>45</v>
      </c>
      <c r="I206" s="46">
        <v>1</v>
      </c>
      <c r="J206" s="46" t="s">
        <v>34</v>
      </c>
      <c r="K206" s="46" t="s">
        <v>35</v>
      </c>
      <c r="L206" s="38">
        <v>840000</v>
      </c>
      <c r="M206" s="46" t="s">
        <v>46</v>
      </c>
      <c r="N206" s="39">
        <v>44713</v>
      </c>
      <c r="O206" s="39">
        <v>44774</v>
      </c>
      <c r="P206" s="37" t="s">
        <v>179</v>
      </c>
      <c r="Q206" s="13" t="s">
        <v>46</v>
      </c>
      <c r="R206" s="13" t="s">
        <v>50</v>
      </c>
    </row>
    <row r="207" spans="1:18" ht="94.5" x14ac:dyDescent="0.25">
      <c r="A207" s="136">
        <f t="shared" si="11"/>
        <v>209</v>
      </c>
      <c r="B207" s="35">
        <f t="shared" si="14"/>
        <v>182</v>
      </c>
      <c r="C207" s="37" t="s">
        <v>225</v>
      </c>
      <c r="D207" s="37" t="s">
        <v>224</v>
      </c>
      <c r="E207" s="46" t="s">
        <v>290</v>
      </c>
      <c r="F207" s="37" t="s">
        <v>33</v>
      </c>
      <c r="G207" s="52">
        <v>642</v>
      </c>
      <c r="H207" s="13" t="s">
        <v>45</v>
      </c>
      <c r="I207" s="13">
        <v>1</v>
      </c>
      <c r="J207" s="13" t="s">
        <v>34</v>
      </c>
      <c r="K207" s="13" t="s">
        <v>35</v>
      </c>
      <c r="L207" s="36">
        <v>1000000</v>
      </c>
      <c r="M207" s="34" t="s">
        <v>77</v>
      </c>
      <c r="N207" s="66">
        <v>44562</v>
      </c>
      <c r="O207" s="66">
        <v>44593</v>
      </c>
      <c r="P207" s="13" t="s">
        <v>37</v>
      </c>
      <c r="Q207" s="13" t="s">
        <v>36</v>
      </c>
      <c r="R207" s="13" t="s">
        <v>50</v>
      </c>
    </row>
    <row r="208" spans="1:18" ht="94.5" x14ac:dyDescent="0.25">
      <c r="A208" s="136">
        <f t="shared" si="11"/>
        <v>210</v>
      </c>
      <c r="B208" s="35">
        <f t="shared" si="14"/>
        <v>183</v>
      </c>
      <c r="C208" s="37" t="s">
        <v>225</v>
      </c>
      <c r="D208" s="37" t="s">
        <v>224</v>
      </c>
      <c r="E208" s="46" t="s">
        <v>291</v>
      </c>
      <c r="F208" s="37" t="s">
        <v>33</v>
      </c>
      <c r="G208" s="52">
        <v>642</v>
      </c>
      <c r="H208" s="13" t="s">
        <v>45</v>
      </c>
      <c r="I208" s="13">
        <v>1</v>
      </c>
      <c r="J208" s="13" t="s">
        <v>34</v>
      </c>
      <c r="K208" s="13" t="s">
        <v>35</v>
      </c>
      <c r="L208" s="36">
        <v>1154000</v>
      </c>
      <c r="M208" s="34" t="s">
        <v>77</v>
      </c>
      <c r="N208" s="66">
        <v>44562</v>
      </c>
      <c r="O208" s="66">
        <v>44593</v>
      </c>
      <c r="P208" s="13" t="s">
        <v>37</v>
      </c>
      <c r="Q208" s="13" t="s">
        <v>36</v>
      </c>
      <c r="R208" s="13" t="s">
        <v>50</v>
      </c>
    </row>
    <row r="209" spans="1:18" ht="94.5" x14ac:dyDescent="0.25">
      <c r="A209" s="136">
        <f t="shared" si="11"/>
        <v>211</v>
      </c>
      <c r="B209" s="35">
        <f>B208+1</f>
        <v>184</v>
      </c>
      <c r="C209" s="37" t="s">
        <v>225</v>
      </c>
      <c r="D209" s="37" t="s">
        <v>224</v>
      </c>
      <c r="E209" s="46" t="s">
        <v>292</v>
      </c>
      <c r="F209" s="37" t="s">
        <v>33</v>
      </c>
      <c r="G209" s="52">
        <v>642</v>
      </c>
      <c r="H209" s="13" t="s">
        <v>45</v>
      </c>
      <c r="I209" s="13">
        <v>1</v>
      </c>
      <c r="J209" s="13" t="s">
        <v>34</v>
      </c>
      <c r="K209" s="13" t="s">
        <v>35</v>
      </c>
      <c r="L209" s="36">
        <v>1500000</v>
      </c>
      <c r="M209" s="34" t="s">
        <v>77</v>
      </c>
      <c r="N209" s="66">
        <v>44713</v>
      </c>
      <c r="O209" s="66">
        <v>44774</v>
      </c>
      <c r="P209" s="13" t="s">
        <v>37</v>
      </c>
      <c r="Q209" s="13" t="s">
        <v>36</v>
      </c>
      <c r="R209" s="13" t="s">
        <v>50</v>
      </c>
    </row>
    <row r="210" spans="1:18" ht="94.5" x14ac:dyDescent="0.25">
      <c r="A210" s="136">
        <f t="shared" si="11"/>
        <v>212</v>
      </c>
      <c r="B210" s="35">
        <f t="shared" si="14"/>
        <v>185</v>
      </c>
      <c r="C210" s="45" t="s">
        <v>66</v>
      </c>
      <c r="D210" s="45" t="s">
        <v>105</v>
      </c>
      <c r="E210" s="48" t="s">
        <v>294</v>
      </c>
      <c r="F210" s="69" t="s">
        <v>110</v>
      </c>
      <c r="G210" s="70">
        <v>642</v>
      </c>
      <c r="H210" s="71" t="s">
        <v>45</v>
      </c>
      <c r="I210" s="33">
        <v>1</v>
      </c>
      <c r="J210" s="71" t="s">
        <v>34</v>
      </c>
      <c r="K210" s="71" t="s">
        <v>35</v>
      </c>
      <c r="L210" s="72">
        <v>24500000</v>
      </c>
      <c r="M210" s="73" t="s">
        <v>77</v>
      </c>
      <c r="N210" s="40">
        <v>44593</v>
      </c>
      <c r="O210" s="40">
        <v>44682</v>
      </c>
      <c r="P210" s="37" t="s">
        <v>68</v>
      </c>
      <c r="Q210" s="71" t="s">
        <v>77</v>
      </c>
      <c r="R210" s="33" t="s">
        <v>50</v>
      </c>
    </row>
    <row r="211" spans="1:18" ht="94.5" x14ac:dyDescent="0.25">
      <c r="A211" s="136">
        <f t="shared" si="11"/>
        <v>213</v>
      </c>
      <c r="B211" s="35">
        <f t="shared" si="14"/>
        <v>186</v>
      </c>
      <c r="C211" s="45" t="s">
        <v>66</v>
      </c>
      <c r="D211" s="45" t="s">
        <v>105</v>
      </c>
      <c r="E211" s="48" t="s">
        <v>293</v>
      </c>
      <c r="F211" s="48" t="s">
        <v>110</v>
      </c>
      <c r="G211" s="49">
        <v>642</v>
      </c>
      <c r="H211" s="48" t="s">
        <v>45</v>
      </c>
      <c r="I211" s="48">
        <v>1</v>
      </c>
      <c r="J211" s="48" t="s">
        <v>34</v>
      </c>
      <c r="K211" s="48" t="s">
        <v>35</v>
      </c>
      <c r="L211" s="57">
        <v>1500000</v>
      </c>
      <c r="M211" s="45" t="s">
        <v>77</v>
      </c>
      <c r="N211" s="54">
        <v>44652</v>
      </c>
      <c r="O211" s="54">
        <v>44743</v>
      </c>
      <c r="P211" s="45" t="s">
        <v>75</v>
      </c>
      <c r="Q211" s="48" t="s">
        <v>77</v>
      </c>
      <c r="R211" s="45" t="s">
        <v>50</v>
      </c>
    </row>
    <row r="212" spans="1:18" ht="94.5" x14ac:dyDescent="0.25">
      <c r="A212" s="136">
        <f t="shared" si="11"/>
        <v>214</v>
      </c>
      <c r="B212" s="35">
        <f>B211+1</f>
        <v>187</v>
      </c>
      <c r="C212" s="45" t="s">
        <v>228</v>
      </c>
      <c r="D212" s="45" t="s">
        <v>227</v>
      </c>
      <c r="E212" s="37" t="s">
        <v>295</v>
      </c>
      <c r="F212" s="37" t="s">
        <v>33</v>
      </c>
      <c r="G212" s="37">
        <v>642</v>
      </c>
      <c r="H212" s="37" t="s">
        <v>45</v>
      </c>
      <c r="I212" s="37">
        <v>1</v>
      </c>
      <c r="J212" s="37" t="s">
        <v>34</v>
      </c>
      <c r="K212" s="37" t="s">
        <v>35</v>
      </c>
      <c r="L212" s="64">
        <v>600000</v>
      </c>
      <c r="M212" s="37" t="s">
        <v>77</v>
      </c>
      <c r="N212" s="40">
        <v>44743</v>
      </c>
      <c r="O212" s="40">
        <v>44805</v>
      </c>
      <c r="P212" s="13" t="s">
        <v>37</v>
      </c>
      <c r="Q212" s="37" t="s">
        <v>36</v>
      </c>
      <c r="R212" s="37" t="s">
        <v>50</v>
      </c>
    </row>
    <row r="213" spans="1:18" ht="94.5" x14ac:dyDescent="0.25">
      <c r="A213" s="136">
        <f t="shared" si="11"/>
        <v>215</v>
      </c>
      <c r="B213" s="35">
        <f t="shared" si="14"/>
        <v>188</v>
      </c>
      <c r="C213" s="37" t="s">
        <v>140</v>
      </c>
      <c r="D213" s="37" t="s">
        <v>140</v>
      </c>
      <c r="E213" s="46" t="s">
        <v>192</v>
      </c>
      <c r="F213" s="43" t="s">
        <v>74</v>
      </c>
      <c r="G213" s="43">
        <v>642</v>
      </c>
      <c r="H213" s="43" t="s">
        <v>45</v>
      </c>
      <c r="I213" s="43">
        <v>1</v>
      </c>
      <c r="J213" s="43" t="s">
        <v>34</v>
      </c>
      <c r="K213" s="41" t="s">
        <v>35</v>
      </c>
      <c r="L213" s="74">
        <v>6500000</v>
      </c>
      <c r="M213" s="30" t="s">
        <v>77</v>
      </c>
      <c r="N213" s="60">
        <v>44562</v>
      </c>
      <c r="O213" s="60">
        <v>44652</v>
      </c>
      <c r="P213" s="37" t="s">
        <v>75</v>
      </c>
      <c r="Q213" s="30" t="s">
        <v>46</v>
      </c>
      <c r="R213" s="30" t="s">
        <v>50</v>
      </c>
    </row>
    <row r="214" spans="1:18" ht="94.5" x14ac:dyDescent="0.25">
      <c r="A214" s="136">
        <f t="shared" si="11"/>
        <v>216</v>
      </c>
      <c r="B214" s="35">
        <f t="shared" si="14"/>
        <v>189</v>
      </c>
      <c r="C214" s="13" t="s">
        <v>123</v>
      </c>
      <c r="D214" s="13" t="s">
        <v>124</v>
      </c>
      <c r="E214" s="4" t="s">
        <v>297</v>
      </c>
      <c r="F214" s="46" t="s">
        <v>110</v>
      </c>
      <c r="G214" s="37">
        <v>642</v>
      </c>
      <c r="H214" s="76" t="s">
        <v>45</v>
      </c>
      <c r="I214" s="75">
        <v>1</v>
      </c>
      <c r="J214" s="76" t="s">
        <v>34</v>
      </c>
      <c r="K214" s="77" t="s">
        <v>35</v>
      </c>
      <c r="L214" s="5">
        <v>30000000</v>
      </c>
      <c r="M214" s="2" t="s">
        <v>58</v>
      </c>
      <c r="N214" s="44">
        <v>44562</v>
      </c>
      <c r="O214" s="44">
        <v>44896</v>
      </c>
      <c r="P214" s="33" t="s">
        <v>209</v>
      </c>
      <c r="Q214" s="37" t="s">
        <v>46</v>
      </c>
      <c r="R214" s="78" t="s">
        <v>50</v>
      </c>
    </row>
    <row r="215" spans="1:18" ht="94.5" x14ac:dyDescent="0.25">
      <c r="A215" s="136">
        <f t="shared" si="11"/>
        <v>217</v>
      </c>
      <c r="B215" s="35">
        <f t="shared" si="14"/>
        <v>190</v>
      </c>
      <c r="C215" s="13" t="s">
        <v>211</v>
      </c>
      <c r="D215" s="13" t="s">
        <v>211</v>
      </c>
      <c r="E215" s="4" t="s">
        <v>278</v>
      </c>
      <c r="F215" s="46" t="s">
        <v>110</v>
      </c>
      <c r="G215" s="45">
        <v>642</v>
      </c>
      <c r="H215" s="79" t="s">
        <v>45</v>
      </c>
      <c r="I215" s="80">
        <v>1</v>
      </c>
      <c r="J215" s="79" t="s">
        <v>34</v>
      </c>
      <c r="K215" s="81" t="s">
        <v>35</v>
      </c>
      <c r="L215" s="5">
        <v>15000000</v>
      </c>
      <c r="M215" s="2" t="s">
        <v>58</v>
      </c>
      <c r="N215" s="44">
        <v>44562</v>
      </c>
      <c r="O215" s="44">
        <v>44743</v>
      </c>
      <c r="P215" s="13" t="s">
        <v>37</v>
      </c>
      <c r="Q215" s="37" t="s">
        <v>36</v>
      </c>
      <c r="R215" s="53" t="s">
        <v>50</v>
      </c>
    </row>
    <row r="216" spans="1:18" ht="94.5" x14ac:dyDescent="0.25">
      <c r="A216" s="136">
        <f t="shared" si="11"/>
        <v>218</v>
      </c>
      <c r="B216" s="35">
        <f t="shared" si="14"/>
        <v>191</v>
      </c>
      <c r="C216" s="13" t="s">
        <v>138</v>
      </c>
      <c r="D216" s="13" t="s">
        <v>229</v>
      </c>
      <c r="E216" s="4" t="s">
        <v>296</v>
      </c>
      <c r="F216" s="46" t="s">
        <v>33</v>
      </c>
      <c r="G216" s="37">
        <v>642</v>
      </c>
      <c r="H216" s="75" t="s">
        <v>45</v>
      </c>
      <c r="I216" s="75">
        <v>1</v>
      </c>
      <c r="J216" s="75" t="s">
        <v>34</v>
      </c>
      <c r="K216" s="75" t="s">
        <v>35</v>
      </c>
      <c r="L216" s="5">
        <v>1500000</v>
      </c>
      <c r="M216" s="2" t="s">
        <v>77</v>
      </c>
      <c r="N216" s="44">
        <v>44562</v>
      </c>
      <c r="O216" s="44">
        <v>44896</v>
      </c>
      <c r="P216" s="13" t="s">
        <v>37</v>
      </c>
      <c r="Q216" s="37" t="s">
        <v>36</v>
      </c>
      <c r="R216" s="37" t="s">
        <v>50</v>
      </c>
    </row>
    <row r="217" spans="1:18" ht="94.5" x14ac:dyDescent="0.25">
      <c r="A217" s="136">
        <f t="shared" si="11"/>
        <v>219</v>
      </c>
      <c r="B217" s="35">
        <f t="shared" si="14"/>
        <v>192</v>
      </c>
      <c r="C217" s="13" t="s">
        <v>123</v>
      </c>
      <c r="D217" s="13" t="s">
        <v>124</v>
      </c>
      <c r="E217" s="4" t="s">
        <v>297</v>
      </c>
      <c r="F217" s="46" t="s">
        <v>110</v>
      </c>
      <c r="G217" s="37">
        <v>642</v>
      </c>
      <c r="H217" s="75" t="s">
        <v>45</v>
      </c>
      <c r="I217" s="75">
        <v>1</v>
      </c>
      <c r="J217" s="75" t="s">
        <v>34</v>
      </c>
      <c r="K217" s="75" t="s">
        <v>35</v>
      </c>
      <c r="L217" s="5">
        <v>10700000</v>
      </c>
      <c r="M217" s="2" t="s">
        <v>77</v>
      </c>
      <c r="N217" s="44">
        <v>44652</v>
      </c>
      <c r="O217" s="44">
        <v>44896</v>
      </c>
      <c r="P217" s="37" t="s">
        <v>179</v>
      </c>
      <c r="Q217" s="37" t="s">
        <v>46</v>
      </c>
      <c r="R217" s="37" t="s">
        <v>50</v>
      </c>
    </row>
    <row r="218" spans="1:18" ht="94.5" x14ac:dyDescent="0.25">
      <c r="A218" s="136">
        <f t="shared" si="11"/>
        <v>220</v>
      </c>
      <c r="B218" s="35">
        <f t="shared" si="14"/>
        <v>193</v>
      </c>
      <c r="C218" s="33" t="s">
        <v>123</v>
      </c>
      <c r="D218" s="33" t="s">
        <v>124</v>
      </c>
      <c r="E218" s="4" t="s">
        <v>297</v>
      </c>
      <c r="F218" s="46" t="s">
        <v>110</v>
      </c>
      <c r="G218" s="45">
        <v>642</v>
      </c>
      <c r="H218" s="80" t="s">
        <v>45</v>
      </c>
      <c r="I218" s="80">
        <v>1</v>
      </c>
      <c r="J218" s="80" t="s">
        <v>34</v>
      </c>
      <c r="K218" s="80" t="s">
        <v>35</v>
      </c>
      <c r="L218" s="5">
        <v>3000000</v>
      </c>
      <c r="M218" s="2" t="s">
        <v>77</v>
      </c>
      <c r="N218" s="44">
        <v>44593</v>
      </c>
      <c r="O218" s="44">
        <v>44713</v>
      </c>
      <c r="P218" s="37" t="s">
        <v>179</v>
      </c>
      <c r="Q218" s="37" t="s">
        <v>46</v>
      </c>
      <c r="R218" s="45" t="s">
        <v>50</v>
      </c>
    </row>
    <row r="219" spans="1:18" ht="94.5" x14ac:dyDescent="0.25">
      <c r="A219" s="136">
        <f t="shared" si="11"/>
        <v>221</v>
      </c>
      <c r="B219" s="35">
        <f t="shared" si="14"/>
        <v>194</v>
      </c>
      <c r="C219" s="37" t="s">
        <v>123</v>
      </c>
      <c r="D219" s="37" t="s">
        <v>124</v>
      </c>
      <c r="E219" s="4" t="s">
        <v>297</v>
      </c>
      <c r="F219" s="46" t="s">
        <v>110</v>
      </c>
      <c r="G219" s="37">
        <v>642</v>
      </c>
      <c r="H219" s="75" t="s">
        <v>45</v>
      </c>
      <c r="I219" s="75">
        <v>1</v>
      </c>
      <c r="J219" s="75" t="s">
        <v>34</v>
      </c>
      <c r="K219" s="75" t="s">
        <v>35</v>
      </c>
      <c r="L219" s="5">
        <v>5000000</v>
      </c>
      <c r="M219" s="2" t="s">
        <v>77</v>
      </c>
      <c r="N219" s="44">
        <v>44743</v>
      </c>
      <c r="O219" s="44">
        <v>44896</v>
      </c>
      <c r="P219" s="37" t="s">
        <v>179</v>
      </c>
      <c r="Q219" s="37" t="s">
        <v>46</v>
      </c>
      <c r="R219" s="37" t="s">
        <v>50</v>
      </c>
    </row>
    <row r="220" spans="1:18" ht="94.5" x14ac:dyDescent="0.25">
      <c r="A220" s="136">
        <f t="shared" ref="A220:A231" si="15">A219+1</f>
        <v>222</v>
      </c>
      <c r="B220" s="35">
        <f t="shared" si="14"/>
        <v>195</v>
      </c>
      <c r="C220" s="13" t="s">
        <v>211</v>
      </c>
      <c r="D220" s="13" t="s">
        <v>211</v>
      </c>
      <c r="E220" s="4" t="s">
        <v>278</v>
      </c>
      <c r="F220" s="37" t="s">
        <v>33</v>
      </c>
      <c r="G220" s="37">
        <v>642</v>
      </c>
      <c r="H220" s="75" t="s">
        <v>45</v>
      </c>
      <c r="I220" s="75">
        <v>1</v>
      </c>
      <c r="J220" s="75" t="s">
        <v>34</v>
      </c>
      <c r="K220" s="75" t="s">
        <v>35</v>
      </c>
      <c r="L220" s="5">
        <v>5000000</v>
      </c>
      <c r="M220" s="2" t="s">
        <v>77</v>
      </c>
      <c r="N220" s="44">
        <v>44593</v>
      </c>
      <c r="O220" s="44">
        <v>44713</v>
      </c>
      <c r="P220" s="13" t="s">
        <v>37</v>
      </c>
      <c r="Q220" s="37" t="s">
        <v>36</v>
      </c>
      <c r="R220" s="37" t="s">
        <v>50</v>
      </c>
    </row>
    <row r="221" spans="1:18" ht="94.5" x14ac:dyDescent="0.25">
      <c r="A221" s="136">
        <f t="shared" si="15"/>
        <v>223</v>
      </c>
      <c r="B221" s="35">
        <f t="shared" si="14"/>
        <v>196</v>
      </c>
      <c r="C221" s="13" t="s">
        <v>123</v>
      </c>
      <c r="D221" s="13" t="s">
        <v>124</v>
      </c>
      <c r="E221" s="4" t="s">
        <v>297</v>
      </c>
      <c r="F221" s="46" t="s">
        <v>110</v>
      </c>
      <c r="G221" s="37">
        <v>642</v>
      </c>
      <c r="H221" s="75" t="s">
        <v>45</v>
      </c>
      <c r="I221" s="75">
        <v>1</v>
      </c>
      <c r="J221" s="75" t="s">
        <v>34</v>
      </c>
      <c r="K221" s="75" t="s">
        <v>35</v>
      </c>
      <c r="L221" s="5">
        <v>5000000</v>
      </c>
      <c r="M221" s="2" t="s">
        <v>77</v>
      </c>
      <c r="N221" s="44">
        <v>44593</v>
      </c>
      <c r="O221" s="44">
        <v>44713</v>
      </c>
      <c r="P221" s="37" t="s">
        <v>179</v>
      </c>
      <c r="Q221" s="37" t="s">
        <v>46</v>
      </c>
      <c r="R221" s="37" t="s">
        <v>50</v>
      </c>
    </row>
    <row r="222" spans="1:18" ht="94.5" x14ac:dyDescent="0.25">
      <c r="A222" s="136">
        <f t="shared" si="15"/>
        <v>224</v>
      </c>
      <c r="B222" s="35">
        <f t="shared" si="14"/>
        <v>197</v>
      </c>
      <c r="C222" s="37" t="s">
        <v>123</v>
      </c>
      <c r="D222" s="37" t="s">
        <v>124</v>
      </c>
      <c r="E222" s="4" t="s">
        <v>297</v>
      </c>
      <c r="F222" s="46" t="s">
        <v>110</v>
      </c>
      <c r="G222" s="58">
        <v>642</v>
      </c>
      <c r="H222" s="82" t="s">
        <v>45</v>
      </c>
      <c r="I222" s="83">
        <v>1</v>
      </c>
      <c r="J222" s="82" t="s">
        <v>34</v>
      </c>
      <c r="K222" s="82" t="s">
        <v>35</v>
      </c>
      <c r="L222" s="5">
        <v>2372000</v>
      </c>
      <c r="M222" s="2" t="s">
        <v>77</v>
      </c>
      <c r="N222" s="44">
        <v>44682</v>
      </c>
      <c r="O222" s="44">
        <v>44896</v>
      </c>
      <c r="P222" s="37" t="s">
        <v>179</v>
      </c>
      <c r="Q222" s="37" t="s">
        <v>46</v>
      </c>
      <c r="R222" s="30" t="s">
        <v>50</v>
      </c>
    </row>
    <row r="223" spans="1:18" ht="94.5" x14ac:dyDescent="0.25">
      <c r="A223" s="136">
        <f t="shared" si="15"/>
        <v>225</v>
      </c>
      <c r="B223" s="35">
        <f t="shared" si="14"/>
        <v>198</v>
      </c>
      <c r="C223" s="13" t="s">
        <v>91</v>
      </c>
      <c r="D223" s="13" t="s">
        <v>67</v>
      </c>
      <c r="E223" s="4" t="s">
        <v>298</v>
      </c>
      <c r="F223" s="46" t="s">
        <v>110</v>
      </c>
      <c r="G223" s="45">
        <v>642</v>
      </c>
      <c r="H223" s="79" t="s">
        <v>45</v>
      </c>
      <c r="I223" s="75">
        <v>1</v>
      </c>
      <c r="J223" s="79" t="s">
        <v>34</v>
      </c>
      <c r="K223" s="79" t="s">
        <v>35</v>
      </c>
      <c r="L223" s="5">
        <v>1950000</v>
      </c>
      <c r="M223" s="2" t="s">
        <v>77</v>
      </c>
      <c r="N223" s="44">
        <v>44774</v>
      </c>
      <c r="O223" s="44">
        <v>44896</v>
      </c>
      <c r="P223" s="37" t="s">
        <v>68</v>
      </c>
      <c r="Q223" s="37" t="s">
        <v>46</v>
      </c>
      <c r="R223" s="30" t="s">
        <v>50</v>
      </c>
    </row>
    <row r="224" spans="1:18" ht="94.5" x14ac:dyDescent="0.25">
      <c r="A224" s="136">
        <f t="shared" si="15"/>
        <v>226</v>
      </c>
      <c r="B224" s="35">
        <f t="shared" si="14"/>
        <v>199</v>
      </c>
      <c r="C224" s="13" t="s">
        <v>91</v>
      </c>
      <c r="D224" s="13" t="s">
        <v>67</v>
      </c>
      <c r="E224" s="4" t="s">
        <v>298</v>
      </c>
      <c r="F224" s="46" t="s">
        <v>110</v>
      </c>
      <c r="G224" s="37">
        <v>642</v>
      </c>
      <c r="H224" s="84" t="s">
        <v>45</v>
      </c>
      <c r="I224" s="75">
        <v>1</v>
      </c>
      <c r="J224" s="84" t="s">
        <v>34</v>
      </c>
      <c r="K224" s="84" t="s">
        <v>35</v>
      </c>
      <c r="L224" s="5">
        <v>3800000</v>
      </c>
      <c r="M224" s="2" t="s">
        <v>77</v>
      </c>
      <c r="N224" s="44">
        <v>44593</v>
      </c>
      <c r="O224" s="44">
        <v>44621</v>
      </c>
      <c r="P224" s="37" t="s">
        <v>68</v>
      </c>
      <c r="Q224" s="37" t="s">
        <v>46</v>
      </c>
      <c r="R224" s="85" t="s">
        <v>50</v>
      </c>
    </row>
    <row r="225" spans="1:18" ht="94.5" x14ac:dyDescent="0.25">
      <c r="A225" s="136">
        <f t="shared" si="15"/>
        <v>227</v>
      </c>
      <c r="B225" s="35">
        <f t="shared" si="14"/>
        <v>200</v>
      </c>
      <c r="C225" s="13" t="s">
        <v>230</v>
      </c>
      <c r="D225" s="13" t="s">
        <v>229</v>
      </c>
      <c r="E225" s="4" t="s">
        <v>200</v>
      </c>
      <c r="F225" s="37" t="s">
        <v>33</v>
      </c>
      <c r="G225" s="37">
        <v>642</v>
      </c>
      <c r="H225" s="75" t="s">
        <v>45</v>
      </c>
      <c r="I225" s="75">
        <v>1</v>
      </c>
      <c r="J225" s="75" t="s">
        <v>34</v>
      </c>
      <c r="K225" s="75" t="s">
        <v>35</v>
      </c>
      <c r="L225" s="5">
        <v>1500000</v>
      </c>
      <c r="M225" s="2" t="s">
        <v>77</v>
      </c>
      <c r="N225" s="44">
        <v>44593</v>
      </c>
      <c r="O225" s="44">
        <v>44896</v>
      </c>
      <c r="P225" s="13" t="s">
        <v>37</v>
      </c>
      <c r="Q225" s="37" t="s">
        <v>46</v>
      </c>
      <c r="R225" s="30" t="s">
        <v>50</v>
      </c>
    </row>
    <row r="226" spans="1:18" ht="94.5" x14ac:dyDescent="0.25">
      <c r="A226" s="136">
        <f t="shared" si="15"/>
        <v>228</v>
      </c>
      <c r="B226" s="35">
        <f t="shared" si="14"/>
        <v>201</v>
      </c>
      <c r="C226" s="13" t="s">
        <v>123</v>
      </c>
      <c r="D226" s="13" t="s">
        <v>124</v>
      </c>
      <c r="E226" s="4" t="s">
        <v>297</v>
      </c>
      <c r="F226" s="30" t="s">
        <v>74</v>
      </c>
      <c r="G226" s="37">
        <v>642</v>
      </c>
      <c r="H226" s="75" t="s">
        <v>45</v>
      </c>
      <c r="I226" s="75">
        <v>1</v>
      </c>
      <c r="J226" s="75" t="s">
        <v>34</v>
      </c>
      <c r="K226" s="75" t="s">
        <v>35</v>
      </c>
      <c r="L226" s="5">
        <v>3000000</v>
      </c>
      <c r="M226" s="86" t="s">
        <v>77</v>
      </c>
      <c r="N226" s="44">
        <v>44593</v>
      </c>
      <c r="O226" s="44">
        <v>44896</v>
      </c>
      <c r="P226" s="37" t="s">
        <v>179</v>
      </c>
      <c r="Q226" s="37" t="s">
        <v>46</v>
      </c>
      <c r="R226" s="30" t="s">
        <v>50</v>
      </c>
    </row>
    <row r="227" spans="1:18" ht="94.5" x14ac:dyDescent="0.25">
      <c r="A227" s="136">
        <f t="shared" si="15"/>
        <v>229</v>
      </c>
      <c r="B227" s="35">
        <f t="shared" si="14"/>
        <v>202</v>
      </c>
      <c r="C227" s="13" t="s">
        <v>123</v>
      </c>
      <c r="D227" s="13" t="s">
        <v>124</v>
      </c>
      <c r="E227" s="4" t="s">
        <v>297</v>
      </c>
      <c r="F227" s="37" t="s">
        <v>33</v>
      </c>
      <c r="G227" s="37">
        <v>642</v>
      </c>
      <c r="H227" s="75" t="s">
        <v>45</v>
      </c>
      <c r="I227" s="75">
        <v>1</v>
      </c>
      <c r="J227" s="75" t="s">
        <v>34</v>
      </c>
      <c r="K227" s="75" t="s">
        <v>35</v>
      </c>
      <c r="L227" s="64">
        <v>4179000</v>
      </c>
      <c r="M227" s="10" t="s">
        <v>77</v>
      </c>
      <c r="N227" s="44">
        <v>44562</v>
      </c>
      <c r="O227" s="44">
        <v>44896</v>
      </c>
      <c r="P227" s="13" t="s">
        <v>37</v>
      </c>
      <c r="Q227" s="37" t="s">
        <v>36</v>
      </c>
      <c r="R227" s="30" t="s">
        <v>50</v>
      </c>
    </row>
    <row r="228" spans="1:18" ht="94.5" x14ac:dyDescent="0.25">
      <c r="A228" s="136">
        <f t="shared" si="15"/>
        <v>230</v>
      </c>
      <c r="B228" s="35">
        <f t="shared" si="14"/>
        <v>203</v>
      </c>
      <c r="C228" s="13" t="s">
        <v>123</v>
      </c>
      <c r="D228" s="13" t="s">
        <v>124</v>
      </c>
      <c r="E228" s="4" t="s">
        <v>297</v>
      </c>
      <c r="F228" s="37" t="s">
        <v>74</v>
      </c>
      <c r="G228" s="37">
        <v>642</v>
      </c>
      <c r="H228" s="75" t="s">
        <v>45</v>
      </c>
      <c r="I228" s="87">
        <v>1</v>
      </c>
      <c r="J228" s="75" t="s">
        <v>34</v>
      </c>
      <c r="K228" s="75" t="s">
        <v>35</v>
      </c>
      <c r="L228" s="64">
        <v>45000000</v>
      </c>
      <c r="M228" s="10" t="s">
        <v>77</v>
      </c>
      <c r="N228" s="44">
        <v>44562</v>
      </c>
      <c r="O228" s="44">
        <v>44896</v>
      </c>
      <c r="P228" s="37" t="s">
        <v>179</v>
      </c>
      <c r="Q228" s="37" t="s">
        <v>46</v>
      </c>
      <c r="R228" s="53" t="s">
        <v>50</v>
      </c>
    </row>
    <row r="229" spans="1:18" ht="94.5" x14ac:dyDescent="0.25">
      <c r="A229" s="136">
        <f t="shared" si="15"/>
        <v>231</v>
      </c>
      <c r="B229" s="35">
        <f t="shared" si="14"/>
        <v>204</v>
      </c>
      <c r="C229" s="13" t="s">
        <v>123</v>
      </c>
      <c r="D229" s="13" t="s">
        <v>124</v>
      </c>
      <c r="E229" s="4" t="s">
        <v>297</v>
      </c>
      <c r="F229" s="37" t="s">
        <v>33</v>
      </c>
      <c r="G229" s="58">
        <v>642</v>
      </c>
      <c r="H229" s="88" t="s">
        <v>45</v>
      </c>
      <c r="I229" s="75">
        <v>1</v>
      </c>
      <c r="J229" s="89" t="s">
        <v>34</v>
      </c>
      <c r="K229" s="82" t="s">
        <v>35</v>
      </c>
      <c r="L229" s="64">
        <v>44000000</v>
      </c>
      <c r="M229" s="10" t="s">
        <v>58</v>
      </c>
      <c r="N229" s="44">
        <v>44562</v>
      </c>
      <c r="O229" s="44">
        <v>44896</v>
      </c>
      <c r="P229" s="13" t="s">
        <v>37</v>
      </c>
      <c r="Q229" s="37" t="s">
        <v>36</v>
      </c>
      <c r="R229" s="53" t="s">
        <v>50</v>
      </c>
    </row>
    <row r="230" spans="1:18" ht="94.5" x14ac:dyDescent="0.25">
      <c r="A230" s="136">
        <f t="shared" si="15"/>
        <v>232</v>
      </c>
      <c r="B230" s="35">
        <f t="shared" si="14"/>
        <v>205</v>
      </c>
      <c r="C230" s="13" t="s">
        <v>211</v>
      </c>
      <c r="D230" s="13" t="s">
        <v>211</v>
      </c>
      <c r="E230" s="4" t="s">
        <v>279</v>
      </c>
      <c r="F230" s="53" t="s">
        <v>33</v>
      </c>
      <c r="G230" s="37">
        <v>642</v>
      </c>
      <c r="H230" s="75" t="s">
        <v>45</v>
      </c>
      <c r="I230" s="75">
        <v>1</v>
      </c>
      <c r="J230" s="75" t="s">
        <v>34</v>
      </c>
      <c r="K230" s="75" t="s">
        <v>35</v>
      </c>
      <c r="L230" s="64">
        <v>44000000</v>
      </c>
      <c r="M230" s="10" t="s">
        <v>58</v>
      </c>
      <c r="N230" s="44">
        <v>44562</v>
      </c>
      <c r="O230" s="44">
        <v>44896</v>
      </c>
      <c r="P230" s="13" t="s">
        <v>37</v>
      </c>
      <c r="Q230" s="37" t="s">
        <v>46</v>
      </c>
      <c r="R230" s="37" t="s">
        <v>50</v>
      </c>
    </row>
    <row r="231" spans="1:18" ht="94.5" x14ac:dyDescent="0.25">
      <c r="A231" s="136">
        <f t="shared" si="15"/>
        <v>233</v>
      </c>
      <c r="B231" s="35">
        <f t="shared" si="14"/>
        <v>206</v>
      </c>
      <c r="C231" s="13" t="s">
        <v>91</v>
      </c>
      <c r="D231" s="13" t="s">
        <v>67</v>
      </c>
      <c r="E231" s="4" t="s">
        <v>298</v>
      </c>
      <c r="F231" s="37" t="s">
        <v>74</v>
      </c>
      <c r="G231" s="37">
        <v>642</v>
      </c>
      <c r="H231" s="75" t="s">
        <v>45</v>
      </c>
      <c r="I231" s="75">
        <v>1</v>
      </c>
      <c r="J231" s="75" t="s">
        <v>34</v>
      </c>
      <c r="K231" s="75" t="s">
        <v>35</v>
      </c>
      <c r="L231" s="64">
        <v>22000000</v>
      </c>
      <c r="M231" s="10" t="s">
        <v>77</v>
      </c>
      <c r="N231" s="44">
        <v>44562</v>
      </c>
      <c r="O231" s="44">
        <v>44896</v>
      </c>
      <c r="P231" s="37" t="s">
        <v>68</v>
      </c>
      <c r="Q231" s="37" t="s">
        <v>46</v>
      </c>
      <c r="R231" s="37" t="s">
        <v>50</v>
      </c>
    </row>
    <row r="232" spans="1:18" ht="18.75" customHeight="1" x14ac:dyDescent="0.25">
      <c r="A232" s="174" t="s">
        <v>299</v>
      </c>
      <c r="B232" s="174"/>
      <c r="C232" s="174"/>
      <c r="D232" s="174"/>
      <c r="E232" s="174"/>
      <c r="F232" s="174"/>
      <c r="G232" s="174"/>
      <c r="H232" s="174"/>
      <c r="I232" s="174"/>
      <c r="J232" s="174"/>
      <c r="K232" s="174"/>
      <c r="L232" s="174"/>
      <c r="M232" s="174"/>
      <c r="N232" s="174"/>
      <c r="O232" s="174"/>
      <c r="P232" s="174"/>
      <c r="Q232" s="174"/>
      <c r="R232" s="174"/>
    </row>
    <row r="233" spans="1:18" hidden="1" x14ac:dyDescent="0.25">
      <c r="B233" s="199" t="s">
        <v>176</v>
      </c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</row>
    <row r="234" spans="1:18" ht="110.25" hidden="1" x14ac:dyDescent="0.25">
      <c r="B234" s="37">
        <v>230</v>
      </c>
      <c r="C234" s="37" t="s">
        <v>43</v>
      </c>
      <c r="D234" s="37" t="s">
        <v>44</v>
      </c>
      <c r="E234" s="46" t="s">
        <v>42</v>
      </c>
      <c r="F234" s="37" t="s">
        <v>33</v>
      </c>
      <c r="G234" s="37">
        <v>642</v>
      </c>
      <c r="H234" s="37" t="s">
        <v>45</v>
      </c>
      <c r="I234" s="37">
        <v>1</v>
      </c>
      <c r="J234" s="37" t="s">
        <v>34</v>
      </c>
      <c r="K234" s="13" t="s">
        <v>35</v>
      </c>
      <c r="L234" s="38">
        <v>2500000</v>
      </c>
      <c r="M234" s="37" t="s">
        <v>46</v>
      </c>
      <c r="N234" s="50">
        <v>44562</v>
      </c>
      <c r="O234" s="29">
        <v>44896</v>
      </c>
      <c r="P234" s="13" t="s">
        <v>37</v>
      </c>
      <c r="Q234" s="13" t="s">
        <v>36</v>
      </c>
      <c r="R234" s="13" t="s">
        <v>38</v>
      </c>
    </row>
    <row r="235" spans="1:18" ht="94.5" hidden="1" x14ac:dyDescent="0.25">
      <c r="B235" s="13">
        <v>231</v>
      </c>
      <c r="C235" s="13" t="s">
        <v>51</v>
      </c>
      <c r="D235" s="13" t="s">
        <v>52</v>
      </c>
      <c r="E235" s="13" t="s">
        <v>153</v>
      </c>
      <c r="F235" s="13" t="s">
        <v>33</v>
      </c>
      <c r="G235" s="13">
        <v>642</v>
      </c>
      <c r="H235" s="13" t="s">
        <v>45</v>
      </c>
      <c r="I235" s="13">
        <v>1</v>
      </c>
      <c r="J235" s="13" t="s">
        <v>34</v>
      </c>
      <c r="K235" s="13" t="s">
        <v>35</v>
      </c>
      <c r="L235" s="31">
        <v>8200000</v>
      </c>
      <c r="M235" s="13" t="s">
        <v>46</v>
      </c>
      <c r="N235" s="29">
        <v>44562</v>
      </c>
      <c r="O235" s="29">
        <v>44896</v>
      </c>
      <c r="P235" s="13" t="s">
        <v>37</v>
      </c>
      <c r="Q235" s="13" t="s">
        <v>36</v>
      </c>
      <c r="R235" s="13" t="s">
        <v>50</v>
      </c>
    </row>
    <row r="236" spans="1:18" ht="94.5" hidden="1" x14ac:dyDescent="0.25">
      <c r="B236" s="37">
        <v>232</v>
      </c>
      <c r="C236" s="13" t="s">
        <v>59</v>
      </c>
      <c r="D236" s="13" t="s">
        <v>60</v>
      </c>
      <c r="E236" s="13" t="s">
        <v>154</v>
      </c>
      <c r="F236" s="13" t="s">
        <v>33</v>
      </c>
      <c r="G236" s="13">
        <v>642</v>
      </c>
      <c r="H236" s="13" t="s">
        <v>45</v>
      </c>
      <c r="I236" s="13">
        <v>1</v>
      </c>
      <c r="J236" s="13" t="s">
        <v>34</v>
      </c>
      <c r="K236" s="13" t="s">
        <v>35</v>
      </c>
      <c r="L236" s="32">
        <f>36000000*1.05</f>
        <v>37800000</v>
      </c>
      <c r="M236" s="13" t="s">
        <v>46</v>
      </c>
      <c r="N236" s="29">
        <v>44562</v>
      </c>
      <c r="O236" s="29">
        <v>44896</v>
      </c>
      <c r="P236" s="13" t="s">
        <v>37</v>
      </c>
      <c r="Q236" s="13" t="s">
        <v>36</v>
      </c>
      <c r="R236" s="13" t="s">
        <v>50</v>
      </c>
    </row>
    <row r="237" spans="1:18" ht="94.5" hidden="1" x14ac:dyDescent="0.25">
      <c r="B237" s="37">
        <v>233</v>
      </c>
      <c r="C237" s="13" t="s">
        <v>66</v>
      </c>
      <c r="D237" s="13" t="s">
        <v>67</v>
      </c>
      <c r="E237" s="13" t="s">
        <v>155</v>
      </c>
      <c r="F237" s="13" t="s">
        <v>55</v>
      </c>
      <c r="G237" s="13">
        <v>642</v>
      </c>
      <c r="H237" s="13" t="s">
        <v>45</v>
      </c>
      <c r="I237" s="13">
        <v>1</v>
      </c>
      <c r="J237" s="13" t="s">
        <v>34</v>
      </c>
      <c r="K237" s="13" t="s">
        <v>35</v>
      </c>
      <c r="L237" s="36">
        <f>(3000000+720000+3500000+1640000+270000+180000+1200000+810000+500000+1000000+1000000+2200000)*1.1</f>
        <v>17622000</v>
      </c>
      <c r="M237" s="13" t="s">
        <v>46</v>
      </c>
      <c r="N237" s="29">
        <v>44562</v>
      </c>
      <c r="O237" s="29">
        <v>44896</v>
      </c>
      <c r="P237" s="37" t="s">
        <v>68</v>
      </c>
      <c r="Q237" s="13" t="s">
        <v>46</v>
      </c>
      <c r="R237" s="13" t="s">
        <v>50</v>
      </c>
    </row>
    <row r="238" spans="1:18" ht="94.5" hidden="1" x14ac:dyDescent="0.25">
      <c r="B238" s="13">
        <v>234</v>
      </c>
      <c r="C238" s="13" t="s">
        <v>80</v>
      </c>
      <c r="D238" s="13" t="s">
        <v>81</v>
      </c>
      <c r="E238" s="13" t="s">
        <v>79</v>
      </c>
      <c r="F238" s="13" t="s">
        <v>33</v>
      </c>
      <c r="G238" s="13">
        <v>642</v>
      </c>
      <c r="H238" s="13" t="s">
        <v>45</v>
      </c>
      <c r="I238" s="13">
        <v>1</v>
      </c>
      <c r="J238" s="13" t="s">
        <v>34</v>
      </c>
      <c r="K238" s="13" t="s">
        <v>35</v>
      </c>
      <c r="L238" s="5">
        <v>9986000</v>
      </c>
      <c r="M238" s="13" t="s">
        <v>46</v>
      </c>
      <c r="N238" s="29">
        <v>44562</v>
      </c>
      <c r="O238" s="29">
        <v>44896</v>
      </c>
      <c r="P238" s="13" t="s">
        <v>37</v>
      </c>
      <c r="Q238" s="13" t="s">
        <v>36</v>
      </c>
      <c r="R238" s="13" t="s">
        <v>50</v>
      </c>
    </row>
    <row r="239" spans="1:18" ht="94.5" hidden="1" x14ac:dyDescent="0.25">
      <c r="B239" s="37">
        <v>235</v>
      </c>
      <c r="C239" s="13" t="s">
        <v>89</v>
      </c>
      <c r="D239" s="13" t="s">
        <v>90</v>
      </c>
      <c r="E239" s="92" t="s">
        <v>156</v>
      </c>
      <c r="F239" s="13" t="s">
        <v>55</v>
      </c>
      <c r="G239" s="13">
        <v>642</v>
      </c>
      <c r="H239" s="13" t="s">
        <v>45</v>
      </c>
      <c r="I239" s="13">
        <v>1</v>
      </c>
      <c r="J239" s="13" t="s">
        <v>34</v>
      </c>
      <c r="K239" s="13" t="s">
        <v>35</v>
      </c>
      <c r="L239" s="36">
        <v>10000000</v>
      </c>
      <c r="M239" s="13" t="s">
        <v>46</v>
      </c>
      <c r="N239" s="29">
        <v>44562</v>
      </c>
      <c r="O239" s="29">
        <v>44896</v>
      </c>
      <c r="P239" s="37" t="s">
        <v>75</v>
      </c>
      <c r="Q239" s="13" t="s">
        <v>46</v>
      </c>
      <c r="R239" s="13" t="s">
        <v>50</v>
      </c>
    </row>
    <row r="240" spans="1:18" ht="94.5" hidden="1" x14ac:dyDescent="0.25">
      <c r="B240" s="37">
        <v>236</v>
      </c>
      <c r="C240" s="30" t="s">
        <v>91</v>
      </c>
      <c r="D240" s="30" t="s">
        <v>67</v>
      </c>
      <c r="E240" s="30" t="s">
        <v>92</v>
      </c>
      <c r="F240" s="30" t="s">
        <v>55</v>
      </c>
      <c r="G240" s="30">
        <v>642</v>
      </c>
      <c r="H240" s="30" t="s">
        <v>45</v>
      </c>
      <c r="I240" s="30">
        <v>1</v>
      </c>
      <c r="J240" s="30" t="s">
        <v>34</v>
      </c>
      <c r="K240" s="30" t="s">
        <v>35</v>
      </c>
      <c r="L240" s="42">
        <v>10500000</v>
      </c>
      <c r="M240" s="30" t="s">
        <v>77</v>
      </c>
      <c r="N240" s="29">
        <v>44562</v>
      </c>
      <c r="O240" s="29">
        <v>44896</v>
      </c>
      <c r="P240" s="43" t="s">
        <v>68</v>
      </c>
      <c r="Q240" s="13" t="s">
        <v>46</v>
      </c>
      <c r="R240" s="13" t="s">
        <v>50</v>
      </c>
    </row>
    <row r="241" spans="2:18" ht="94.5" hidden="1" x14ac:dyDescent="0.25">
      <c r="B241" s="13">
        <v>237</v>
      </c>
      <c r="C241" s="13" t="s">
        <v>93</v>
      </c>
      <c r="D241" s="13" t="s">
        <v>94</v>
      </c>
      <c r="E241" s="43" t="s">
        <v>157</v>
      </c>
      <c r="F241" s="13" t="s">
        <v>33</v>
      </c>
      <c r="G241" s="13">
        <v>642</v>
      </c>
      <c r="H241" s="13" t="s">
        <v>45</v>
      </c>
      <c r="I241" s="13">
        <v>1</v>
      </c>
      <c r="J241" s="13" t="s">
        <v>34</v>
      </c>
      <c r="K241" s="13" t="s">
        <v>35</v>
      </c>
      <c r="L241" s="32">
        <f>(1800000+2000000+600000)*1.1</f>
        <v>4840000</v>
      </c>
      <c r="M241" s="13" t="s">
        <v>77</v>
      </c>
      <c r="N241" s="29">
        <v>44562</v>
      </c>
      <c r="O241" s="29">
        <v>44896</v>
      </c>
      <c r="P241" s="13" t="s">
        <v>37</v>
      </c>
      <c r="Q241" s="13" t="s">
        <v>36</v>
      </c>
      <c r="R241" s="13" t="s">
        <v>50</v>
      </c>
    </row>
    <row r="242" spans="2:18" ht="94.5" hidden="1" x14ac:dyDescent="0.25">
      <c r="B242" s="37">
        <v>238</v>
      </c>
      <c r="C242" s="13" t="s">
        <v>66</v>
      </c>
      <c r="D242" s="13" t="s">
        <v>105</v>
      </c>
      <c r="E242" s="13" t="s">
        <v>158</v>
      </c>
      <c r="F242" s="13" t="s">
        <v>55</v>
      </c>
      <c r="G242" s="13">
        <v>642</v>
      </c>
      <c r="H242" s="13" t="s">
        <v>45</v>
      </c>
      <c r="I242" s="13">
        <v>1</v>
      </c>
      <c r="J242" s="13" t="s">
        <v>34</v>
      </c>
      <c r="K242" s="13" t="s">
        <v>35</v>
      </c>
      <c r="L242" s="32">
        <v>8000000</v>
      </c>
      <c r="M242" s="13" t="s">
        <v>46</v>
      </c>
      <c r="N242" s="29">
        <v>44562</v>
      </c>
      <c r="O242" s="29">
        <v>44896</v>
      </c>
      <c r="P242" s="37" t="s">
        <v>68</v>
      </c>
      <c r="Q242" s="13" t="s">
        <v>46</v>
      </c>
      <c r="R242" s="13" t="s">
        <v>50</v>
      </c>
    </row>
    <row r="243" spans="2:18" ht="94.5" hidden="1" x14ac:dyDescent="0.25">
      <c r="B243" s="37">
        <v>239</v>
      </c>
      <c r="C243" s="13" t="s">
        <v>106</v>
      </c>
      <c r="D243" s="13" t="s">
        <v>107</v>
      </c>
      <c r="E243" s="46" t="s">
        <v>159</v>
      </c>
      <c r="F243" s="13" t="s">
        <v>74</v>
      </c>
      <c r="G243" s="13">
        <v>796</v>
      </c>
      <c r="H243" s="46" t="s">
        <v>109</v>
      </c>
      <c r="I243" s="47">
        <v>330000</v>
      </c>
      <c r="J243" s="46" t="s">
        <v>34</v>
      </c>
      <c r="K243" s="46" t="s">
        <v>35</v>
      </c>
      <c r="L243" s="38">
        <v>10000000</v>
      </c>
      <c r="M243" s="1" t="s">
        <v>46</v>
      </c>
      <c r="N243" s="29">
        <v>44562</v>
      </c>
      <c r="O243" s="29">
        <v>44896</v>
      </c>
      <c r="P243" s="37" t="s">
        <v>75</v>
      </c>
      <c r="Q243" s="46" t="s">
        <v>46</v>
      </c>
      <c r="R243" s="13" t="s">
        <v>50</v>
      </c>
    </row>
    <row r="244" spans="2:18" ht="94.5" hidden="1" x14ac:dyDescent="0.25">
      <c r="B244" s="13">
        <v>240</v>
      </c>
      <c r="C244" s="13" t="s">
        <v>111</v>
      </c>
      <c r="D244" s="13" t="s">
        <v>112</v>
      </c>
      <c r="E244" s="13" t="s">
        <v>113</v>
      </c>
      <c r="F244" s="13" t="s">
        <v>55</v>
      </c>
      <c r="G244" s="13" t="s">
        <v>61</v>
      </c>
      <c r="H244" s="13" t="s">
        <v>45</v>
      </c>
      <c r="I244" s="13" t="s">
        <v>65</v>
      </c>
      <c r="J244" s="13" t="s">
        <v>34</v>
      </c>
      <c r="K244" s="13" t="s">
        <v>35</v>
      </c>
      <c r="L244" s="32">
        <v>14100000</v>
      </c>
      <c r="M244" s="13" t="s">
        <v>77</v>
      </c>
      <c r="N244" s="29">
        <v>44562</v>
      </c>
      <c r="O244" s="29">
        <v>44896</v>
      </c>
      <c r="P244" s="37" t="s">
        <v>68</v>
      </c>
      <c r="Q244" s="13" t="s">
        <v>46</v>
      </c>
      <c r="R244" s="13" t="s">
        <v>50</v>
      </c>
    </row>
    <row r="245" spans="2:18" ht="94.5" hidden="1" x14ac:dyDescent="0.25">
      <c r="B245" s="37">
        <v>241</v>
      </c>
      <c r="C245" s="13" t="s">
        <v>115</v>
      </c>
      <c r="D245" s="13" t="s">
        <v>116</v>
      </c>
      <c r="E245" s="37" t="s">
        <v>160</v>
      </c>
      <c r="F245" s="46" t="s">
        <v>33</v>
      </c>
      <c r="G245" s="13" t="s">
        <v>61</v>
      </c>
      <c r="H245" s="13" t="s">
        <v>45</v>
      </c>
      <c r="I245" s="13" t="s">
        <v>65</v>
      </c>
      <c r="J245" s="13" t="s">
        <v>34</v>
      </c>
      <c r="K245" s="13" t="s">
        <v>35</v>
      </c>
      <c r="L245" s="38">
        <v>7000000</v>
      </c>
      <c r="M245" s="1" t="s">
        <v>46</v>
      </c>
      <c r="N245" s="29">
        <v>44562</v>
      </c>
      <c r="O245" s="29">
        <v>44896</v>
      </c>
      <c r="P245" s="1" t="s">
        <v>37</v>
      </c>
      <c r="Q245" s="13" t="s">
        <v>36</v>
      </c>
      <c r="R245" s="13" t="s">
        <v>50</v>
      </c>
    </row>
    <row r="246" spans="2:18" ht="94.5" hidden="1" x14ac:dyDescent="0.25">
      <c r="B246" s="37">
        <v>242</v>
      </c>
      <c r="C246" s="13" t="s">
        <v>115</v>
      </c>
      <c r="D246" s="13" t="s">
        <v>116</v>
      </c>
      <c r="E246" s="13" t="s">
        <v>161</v>
      </c>
      <c r="F246" s="13" t="s">
        <v>33</v>
      </c>
      <c r="G246" s="13" t="s">
        <v>61</v>
      </c>
      <c r="H246" s="13" t="s">
        <v>45</v>
      </c>
      <c r="I246" s="13" t="s">
        <v>65</v>
      </c>
      <c r="J246" s="13" t="s">
        <v>34</v>
      </c>
      <c r="K246" s="13" t="s">
        <v>35</v>
      </c>
      <c r="L246" s="36">
        <v>1500000</v>
      </c>
      <c r="M246" s="13" t="s">
        <v>77</v>
      </c>
      <c r="N246" s="29">
        <v>44562</v>
      </c>
      <c r="O246" s="29">
        <v>44896</v>
      </c>
      <c r="P246" s="13" t="s">
        <v>37</v>
      </c>
      <c r="Q246" s="13" t="s">
        <v>36</v>
      </c>
      <c r="R246" s="13" t="s">
        <v>50</v>
      </c>
    </row>
    <row r="247" spans="2:18" ht="94.5" hidden="1" x14ac:dyDescent="0.25">
      <c r="B247" s="13">
        <v>243</v>
      </c>
      <c r="C247" s="13" t="s">
        <v>123</v>
      </c>
      <c r="D247" s="13" t="s">
        <v>124</v>
      </c>
      <c r="E247" s="13" t="s">
        <v>128</v>
      </c>
      <c r="F247" s="13" t="s">
        <v>33</v>
      </c>
      <c r="G247" s="52">
        <v>642</v>
      </c>
      <c r="H247" s="13" t="s">
        <v>45</v>
      </c>
      <c r="I247" s="13">
        <v>1</v>
      </c>
      <c r="J247" s="13" t="s">
        <v>34</v>
      </c>
      <c r="K247" s="13" t="s">
        <v>35</v>
      </c>
      <c r="L247" s="32">
        <v>2000000</v>
      </c>
      <c r="M247" s="13" t="s">
        <v>46</v>
      </c>
      <c r="N247" s="29">
        <v>44562</v>
      </c>
      <c r="O247" s="29">
        <v>44896</v>
      </c>
      <c r="P247" s="13" t="s">
        <v>37</v>
      </c>
      <c r="Q247" s="13" t="s">
        <v>36</v>
      </c>
      <c r="R247" s="13" t="s">
        <v>50</v>
      </c>
    </row>
    <row r="248" spans="2:18" ht="94.5" hidden="1" x14ac:dyDescent="0.25">
      <c r="B248" s="37">
        <v>244</v>
      </c>
      <c r="C248" s="37" t="s">
        <v>131</v>
      </c>
      <c r="D248" s="37" t="s">
        <v>132</v>
      </c>
      <c r="E248" s="37" t="s">
        <v>162</v>
      </c>
      <c r="F248" s="37" t="s">
        <v>33</v>
      </c>
      <c r="G248" s="56">
        <v>642</v>
      </c>
      <c r="H248" s="37" t="s">
        <v>45</v>
      </c>
      <c r="I248" s="37">
        <v>1</v>
      </c>
      <c r="J248" s="37" t="s">
        <v>34</v>
      </c>
      <c r="K248" s="37" t="s">
        <v>35</v>
      </c>
      <c r="L248" s="12">
        <v>58000000</v>
      </c>
      <c r="M248" s="37" t="s">
        <v>77</v>
      </c>
      <c r="N248" s="29">
        <v>44562</v>
      </c>
      <c r="O248" s="29">
        <v>44896</v>
      </c>
      <c r="P248" s="13" t="s">
        <v>37</v>
      </c>
      <c r="Q248" s="37" t="s">
        <v>36</v>
      </c>
      <c r="R248" s="33" t="s">
        <v>50</v>
      </c>
    </row>
    <row r="249" spans="2:18" ht="94.5" hidden="1" x14ac:dyDescent="0.25">
      <c r="B249" s="37">
        <v>245</v>
      </c>
      <c r="C249" s="13" t="s">
        <v>91</v>
      </c>
      <c r="D249" s="13" t="s">
        <v>67</v>
      </c>
      <c r="E249" s="46" t="s">
        <v>163</v>
      </c>
      <c r="F249" s="37" t="s">
        <v>74</v>
      </c>
      <c r="G249" s="37">
        <v>642</v>
      </c>
      <c r="H249" s="37" t="s">
        <v>45</v>
      </c>
      <c r="I249" s="37">
        <v>1</v>
      </c>
      <c r="J249" s="37" t="s">
        <v>34</v>
      </c>
      <c r="K249" s="35" t="s">
        <v>35</v>
      </c>
      <c r="L249" s="74">
        <f>500000+3900000</f>
        <v>4400000</v>
      </c>
      <c r="M249" s="13" t="s">
        <v>77</v>
      </c>
      <c r="N249" s="29">
        <v>44562</v>
      </c>
      <c r="O249" s="29">
        <v>44896</v>
      </c>
      <c r="P249" s="37" t="s">
        <v>75</v>
      </c>
      <c r="Q249" s="13" t="s">
        <v>46</v>
      </c>
      <c r="R249" s="13" t="s">
        <v>50</v>
      </c>
    </row>
    <row r="250" spans="2:18" ht="94.5" hidden="1" x14ac:dyDescent="0.25">
      <c r="B250" s="13">
        <v>246</v>
      </c>
      <c r="C250" s="13" t="s">
        <v>133</v>
      </c>
      <c r="D250" s="13" t="s">
        <v>133</v>
      </c>
      <c r="E250" s="1" t="s">
        <v>164</v>
      </c>
      <c r="F250" s="37" t="s">
        <v>33</v>
      </c>
      <c r="G250" s="13">
        <v>642</v>
      </c>
      <c r="H250" s="13" t="s">
        <v>45</v>
      </c>
      <c r="I250" s="13">
        <v>1</v>
      </c>
      <c r="J250" s="13" t="s">
        <v>34</v>
      </c>
      <c r="K250" s="13" t="s">
        <v>35</v>
      </c>
      <c r="L250" s="38">
        <f>(3500000+3000000+674000+1579000+768000+1500000+3300000)</f>
        <v>14321000</v>
      </c>
      <c r="M250" s="13" t="s">
        <v>77</v>
      </c>
      <c r="N250" s="29">
        <v>44562</v>
      </c>
      <c r="O250" s="29">
        <v>44896</v>
      </c>
      <c r="P250" s="37" t="s">
        <v>37</v>
      </c>
      <c r="Q250" s="13" t="s">
        <v>36</v>
      </c>
      <c r="R250" s="13" t="s">
        <v>50</v>
      </c>
    </row>
    <row r="251" spans="2:18" ht="94.5" hidden="1" x14ac:dyDescent="0.25">
      <c r="B251" s="37">
        <v>247</v>
      </c>
      <c r="C251" s="13" t="s">
        <v>133</v>
      </c>
      <c r="D251" s="13" t="s">
        <v>133</v>
      </c>
      <c r="E251" s="37" t="s">
        <v>165</v>
      </c>
      <c r="F251" s="13" t="s">
        <v>74</v>
      </c>
      <c r="G251" s="13">
        <v>642</v>
      </c>
      <c r="H251" s="13" t="s">
        <v>45</v>
      </c>
      <c r="I251" s="13">
        <v>1</v>
      </c>
      <c r="J251" s="13" t="s">
        <v>34</v>
      </c>
      <c r="K251" s="13" t="s">
        <v>35</v>
      </c>
      <c r="L251" s="12">
        <f>150000+200000+9000000+4500000+1000000+4500000+7000000+200000+5000000+4500000+2000000</f>
        <v>38050000</v>
      </c>
      <c r="M251" s="37" t="s">
        <v>77</v>
      </c>
      <c r="N251" s="29">
        <v>44562</v>
      </c>
      <c r="O251" s="29">
        <v>44896</v>
      </c>
      <c r="P251" s="37" t="s">
        <v>68</v>
      </c>
      <c r="Q251" s="35" t="s">
        <v>77</v>
      </c>
      <c r="R251" s="13" t="s">
        <v>50</v>
      </c>
    </row>
    <row r="252" spans="2:18" ht="94.5" hidden="1" x14ac:dyDescent="0.25">
      <c r="B252" s="37">
        <v>248</v>
      </c>
      <c r="C252" s="13" t="s">
        <v>91</v>
      </c>
      <c r="D252" s="34" t="s">
        <v>67</v>
      </c>
      <c r="E252" s="37" t="s">
        <v>166</v>
      </c>
      <c r="F252" s="37" t="s">
        <v>74</v>
      </c>
      <c r="G252" s="37">
        <v>642</v>
      </c>
      <c r="H252" s="37" t="s">
        <v>45</v>
      </c>
      <c r="I252" s="37">
        <v>1</v>
      </c>
      <c r="J252" s="37" t="s">
        <v>34</v>
      </c>
      <c r="K252" s="37" t="s">
        <v>35</v>
      </c>
      <c r="L252" s="64">
        <f>2500000*7+1500000+1200000+1200000+1200000+21000000+2100000+5700000+7000000+1500000+1000000+750000+650000+8777000+5800000+700000</f>
        <v>77577000</v>
      </c>
      <c r="M252" s="45" t="s">
        <v>77</v>
      </c>
      <c r="N252" s="29">
        <v>44562</v>
      </c>
      <c r="O252" s="29">
        <v>44896</v>
      </c>
      <c r="P252" s="37" t="s">
        <v>68</v>
      </c>
      <c r="Q252" s="13" t="s">
        <v>46</v>
      </c>
      <c r="R252" s="13" t="s">
        <v>50</v>
      </c>
    </row>
    <row r="253" spans="2:18" ht="94.5" hidden="1" x14ac:dyDescent="0.25">
      <c r="B253" s="13">
        <v>249</v>
      </c>
      <c r="C253" s="13" t="s">
        <v>167</v>
      </c>
      <c r="D253" s="13" t="s">
        <v>168</v>
      </c>
      <c r="E253" s="13" t="s">
        <v>169</v>
      </c>
      <c r="F253" s="13" t="s">
        <v>74</v>
      </c>
      <c r="G253" s="52">
        <v>642</v>
      </c>
      <c r="H253" s="13" t="s">
        <v>45</v>
      </c>
      <c r="I253" s="13">
        <v>1</v>
      </c>
      <c r="J253" s="13" t="s">
        <v>34</v>
      </c>
      <c r="K253" s="13" t="s">
        <v>35</v>
      </c>
      <c r="L253" s="36">
        <v>5000000</v>
      </c>
      <c r="M253" s="13" t="s">
        <v>77</v>
      </c>
      <c r="N253" s="29">
        <v>44562</v>
      </c>
      <c r="O253" s="29">
        <v>44896</v>
      </c>
      <c r="P253" s="37" t="s">
        <v>68</v>
      </c>
      <c r="Q253" s="13" t="s">
        <v>46</v>
      </c>
      <c r="R253" s="13" t="s">
        <v>50</v>
      </c>
    </row>
    <row r="254" spans="2:18" ht="94.5" hidden="1" x14ac:dyDescent="0.25">
      <c r="B254" s="37">
        <v>250</v>
      </c>
      <c r="C254" s="13" t="s">
        <v>138</v>
      </c>
      <c r="D254" s="13" t="s">
        <v>139</v>
      </c>
      <c r="E254" s="13" t="s">
        <v>170</v>
      </c>
      <c r="F254" s="13" t="s">
        <v>74</v>
      </c>
      <c r="G254" s="52">
        <v>642</v>
      </c>
      <c r="H254" s="13" t="s">
        <v>45</v>
      </c>
      <c r="I254" s="13">
        <v>1</v>
      </c>
      <c r="J254" s="13" t="s">
        <v>34</v>
      </c>
      <c r="K254" s="13" t="s">
        <v>35</v>
      </c>
      <c r="L254" s="12">
        <v>1500000</v>
      </c>
      <c r="M254" s="37" t="s">
        <v>77</v>
      </c>
      <c r="N254" s="29">
        <v>44562</v>
      </c>
      <c r="O254" s="29">
        <v>44896</v>
      </c>
      <c r="P254" s="37" t="s">
        <v>75</v>
      </c>
      <c r="Q254" s="13" t="s">
        <v>77</v>
      </c>
      <c r="R254" s="13" t="s">
        <v>50</v>
      </c>
    </row>
    <row r="255" spans="2:18" ht="94.5" hidden="1" x14ac:dyDescent="0.25">
      <c r="B255" s="37">
        <v>251</v>
      </c>
      <c r="C255" s="13" t="s">
        <v>140</v>
      </c>
      <c r="D255" s="13" t="s">
        <v>141</v>
      </c>
      <c r="E255" s="37" t="s">
        <v>171</v>
      </c>
      <c r="F255" s="13" t="s">
        <v>74</v>
      </c>
      <c r="G255" s="52">
        <v>642</v>
      </c>
      <c r="H255" s="13" t="s">
        <v>45</v>
      </c>
      <c r="I255" s="13">
        <v>1</v>
      </c>
      <c r="J255" s="13" t="s">
        <v>34</v>
      </c>
      <c r="K255" s="13" t="s">
        <v>35</v>
      </c>
      <c r="L255" s="36">
        <f>2400000+1350000+800000+600000</f>
        <v>5150000</v>
      </c>
      <c r="M255" s="13" t="s">
        <v>46</v>
      </c>
      <c r="N255" s="29">
        <v>44562</v>
      </c>
      <c r="O255" s="29">
        <v>44896</v>
      </c>
      <c r="P255" s="13" t="s">
        <v>37</v>
      </c>
      <c r="Q255" s="13" t="s">
        <v>36</v>
      </c>
      <c r="R255" s="13" t="s">
        <v>50</v>
      </c>
    </row>
    <row r="256" spans="2:18" ht="94.5" hidden="1" x14ac:dyDescent="0.25">
      <c r="B256" s="13">
        <v>252</v>
      </c>
      <c r="C256" s="93" t="s">
        <v>142</v>
      </c>
      <c r="D256" s="94" t="s">
        <v>142</v>
      </c>
      <c r="E256" s="45" t="s">
        <v>172</v>
      </c>
      <c r="F256" s="61" t="s">
        <v>74</v>
      </c>
      <c r="G256" s="94">
        <v>642</v>
      </c>
      <c r="H256" s="33" t="s">
        <v>45</v>
      </c>
      <c r="I256" s="33">
        <v>1</v>
      </c>
      <c r="J256" s="33" t="s">
        <v>34</v>
      </c>
      <c r="K256" s="33" t="s">
        <v>35</v>
      </c>
      <c r="L256" s="95">
        <v>2800000</v>
      </c>
      <c r="M256" s="96" t="s">
        <v>77</v>
      </c>
      <c r="N256" s="29">
        <v>44562</v>
      </c>
      <c r="O256" s="29">
        <v>44896</v>
      </c>
      <c r="P256" s="45" t="s">
        <v>75</v>
      </c>
      <c r="Q256" s="33" t="s">
        <v>77</v>
      </c>
      <c r="R256" s="33" t="s">
        <v>50</v>
      </c>
    </row>
    <row r="257" spans="2:18" ht="94.5" hidden="1" x14ac:dyDescent="0.25">
      <c r="B257" s="37">
        <v>253</v>
      </c>
      <c r="C257" s="37" t="s">
        <v>66</v>
      </c>
      <c r="D257" s="37" t="s">
        <v>105</v>
      </c>
      <c r="E257" s="46" t="s">
        <v>173</v>
      </c>
      <c r="F257" s="46" t="s">
        <v>110</v>
      </c>
      <c r="G257" s="68">
        <v>642</v>
      </c>
      <c r="H257" s="46" t="s">
        <v>45</v>
      </c>
      <c r="I257" s="37">
        <v>7</v>
      </c>
      <c r="J257" s="46" t="s">
        <v>34</v>
      </c>
      <c r="K257" s="46" t="s">
        <v>35</v>
      </c>
      <c r="L257" s="12">
        <f>15600000+7500000</f>
        <v>23100000</v>
      </c>
      <c r="M257" s="37" t="s">
        <v>77</v>
      </c>
      <c r="N257" s="29">
        <v>44562</v>
      </c>
      <c r="O257" s="29">
        <v>44896</v>
      </c>
      <c r="P257" s="37" t="s">
        <v>68</v>
      </c>
      <c r="Q257" s="46" t="s">
        <v>77</v>
      </c>
      <c r="R257" s="37" t="s">
        <v>50</v>
      </c>
    </row>
    <row r="258" spans="2:18" hidden="1" x14ac:dyDescent="0.25">
      <c r="L258" s="97">
        <f>SUM(L234:L257)</f>
        <v>373946000</v>
      </c>
    </row>
    <row r="259" spans="2:18" hidden="1" x14ac:dyDescent="0.25">
      <c r="B259" s="199" t="s">
        <v>177</v>
      </c>
      <c r="C259" s="199"/>
      <c r="D259" s="199"/>
      <c r="E259" s="199"/>
      <c r="F259" s="199"/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</row>
    <row r="260" spans="2:18" ht="110.25" hidden="1" x14ac:dyDescent="0.25">
      <c r="B260" s="37">
        <v>254</v>
      </c>
      <c r="C260" s="37" t="s">
        <v>43</v>
      </c>
      <c r="D260" s="37" t="s">
        <v>44</v>
      </c>
      <c r="E260" s="46" t="s">
        <v>42</v>
      </c>
      <c r="F260" s="37" t="s">
        <v>33</v>
      </c>
      <c r="G260" s="37">
        <v>642</v>
      </c>
      <c r="H260" s="37" t="s">
        <v>45</v>
      </c>
      <c r="I260" s="37">
        <v>1</v>
      </c>
      <c r="J260" s="37" t="s">
        <v>34</v>
      </c>
      <c r="K260" s="13" t="s">
        <v>35</v>
      </c>
      <c r="L260" s="38">
        <v>2861000</v>
      </c>
      <c r="M260" s="37" t="s">
        <v>46</v>
      </c>
      <c r="N260" s="50">
        <v>44927</v>
      </c>
      <c r="O260" s="29">
        <v>45261</v>
      </c>
      <c r="P260" s="13" t="s">
        <v>37</v>
      </c>
      <c r="Q260" s="13" t="s">
        <v>36</v>
      </c>
      <c r="R260" s="13" t="s">
        <v>38</v>
      </c>
    </row>
    <row r="261" spans="2:18" ht="94.5" hidden="1" x14ac:dyDescent="0.25">
      <c r="B261" s="13">
        <v>255</v>
      </c>
      <c r="C261" s="13" t="s">
        <v>51</v>
      </c>
      <c r="D261" s="13" t="s">
        <v>52</v>
      </c>
      <c r="E261" s="13" t="s">
        <v>153</v>
      </c>
      <c r="F261" s="13" t="s">
        <v>33</v>
      </c>
      <c r="G261" s="13">
        <v>642</v>
      </c>
      <c r="H261" s="13" t="s">
        <v>45</v>
      </c>
      <c r="I261" s="13">
        <v>1</v>
      </c>
      <c r="J261" s="13" t="s">
        <v>34</v>
      </c>
      <c r="K261" s="13" t="s">
        <v>35</v>
      </c>
      <c r="L261" s="31">
        <v>8500000</v>
      </c>
      <c r="M261" s="13" t="s">
        <v>46</v>
      </c>
      <c r="N261" s="50">
        <v>44927</v>
      </c>
      <c r="O261" s="29">
        <v>45261</v>
      </c>
      <c r="P261" s="13" t="s">
        <v>37</v>
      </c>
      <c r="Q261" s="13" t="s">
        <v>36</v>
      </c>
      <c r="R261" s="13" t="s">
        <v>50</v>
      </c>
    </row>
    <row r="262" spans="2:18" ht="94.5" hidden="1" x14ac:dyDescent="0.25">
      <c r="B262" s="37">
        <v>256</v>
      </c>
      <c r="C262" s="13" t="s">
        <v>59</v>
      </c>
      <c r="D262" s="13" t="s">
        <v>60</v>
      </c>
      <c r="E262" s="13" t="s">
        <v>154</v>
      </c>
      <c r="F262" s="13" t="s">
        <v>33</v>
      </c>
      <c r="G262" s="13">
        <v>642</v>
      </c>
      <c r="H262" s="13" t="s">
        <v>45</v>
      </c>
      <c r="I262" s="13">
        <v>1</v>
      </c>
      <c r="J262" s="13" t="s">
        <v>34</v>
      </c>
      <c r="K262" s="13" t="s">
        <v>35</v>
      </c>
      <c r="L262" s="32">
        <v>40000000</v>
      </c>
      <c r="M262" s="13" t="s">
        <v>46</v>
      </c>
      <c r="N262" s="50">
        <v>44927</v>
      </c>
      <c r="O262" s="29">
        <v>45261</v>
      </c>
      <c r="P262" s="13" t="s">
        <v>37</v>
      </c>
      <c r="Q262" s="13" t="s">
        <v>36</v>
      </c>
      <c r="R262" s="13" t="s">
        <v>50</v>
      </c>
    </row>
    <row r="263" spans="2:18" ht="94.5" hidden="1" x14ac:dyDescent="0.25">
      <c r="B263" s="37">
        <v>257</v>
      </c>
      <c r="C263" s="13" t="s">
        <v>72</v>
      </c>
      <c r="D263" s="13" t="s">
        <v>72</v>
      </c>
      <c r="E263" s="13" t="s">
        <v>155</v>
      </c>
      <c r="F263" s="13" t="s">
        <v>55</v>
      </c>
      <c r="G263" s="13">
        <v>642</v>
      </c>
      <c r="H263" s="13" t="s">
        <v>45</v>
      </c>
      <c r="I263" s="13">
        <v>1</v>
      </c>
      <c r="J263" s="13" t="s">
        <v>34</v>
      </c>
      <c r="K263" s="13" t="s">
        <v>35</v>
      </c>
      <c r="L263" s="36">
        <v>18000000</v>
      </c>
      <c r="M263" s="13" t="s">
        <v>46</v>
      </c>
      <c r="N263" s="50">
        <v>44927</v>
      </c>
      <c r="O263" s="29">
        <v>45261</v>
      </c>
      <c r="P263" s="37" t="s">
        <v>68</v>
      </c>
      <c r="Q263" s="13" t="s">
        <v>46</v>
      </c>
      <c r="R263" s="13" t="s">
        <v>50</v>
      </c>
    </row>
    <row r="264" spans="2:18" ht="94.5" hidden="1" x14ac:dyDescent="0.25">
      <c r="B264" s="13">
        <v>258</v>
      </c>
      <c r="C264" s="13" t="s">
        <v>80</v>
      </c>
      <c r="D264" s="13" t="s">
        <v>81</v>
      </c>
      <c r="E264" s="13" t="s">
        <v>79</v>
      </c>
      <c r="F264" s="13" t="s">
        <v>33</v>
      </c>
      <c r="G264" s="13">
        <v>642</v>
      </c>
      <c r="H264" s="13" t="s">
        <v>45</v>
      </c>
      <c r="I264" s="13">
        <v>1</v>
      </c>
      <c r="J264" s="13" t="s">
        <v>34</v>
      </c>
      <c r="K264" s="13" t="s">
        <v>35</v>
      </c>
      <c r="L264" s="5">
        <f>9986000*1.1</f>
        <v>10984600</v>
      </c>
      <c r="M264" s="13" t="s">
        <v>46</v>
      </c>
      <c r="N264" s="50">
        <v>44927</v>
      </c>
      <c r="O264" s="29">
        <v>45261</v>
      </c>
      <c r="P264" s="13" t="s">
        <v>37</v>
      </c>
      <c r="Q264" s="13" t="s">
        <v>36</v>
      </c>
      <c r="R264" s="13" t="s">
        <v>50</v>
      </c>
    </row>
    <row r="265" spans="2:18" ht="94.5" hidden="1" x14ac:dyDescent="0.25">
      <c r="B265" s="37">
        <v>259</v>
      </c>
      <c r="C265" s="13" t="s">
        <v>89</v>
      </c>
      <c r="D265" s="13" t="s">
        <v>90</v>
      </c>
      <c r="E265" s="92" t="s">
        <v>156</v>
      </c>
      <c r="F265" s="13" t="s">
        <v>55</v>
      </c>
      <c r="G265" s="13">
        <v>642</v>
      </c>
      <c r="H265" s="13" t="s">
        <v>45</v>
      </c>
      <c r="I265" s="13">
        <v>1</v>
      </c>
      <c r="J265" s="13" t="s">
        <v>34</v>
      </c>
      <c r="K265" s="13" t="s">
        <v>35</v>
      </c>
      <c r="L265" s="36">
        <f>10000000*1.1</f>
        <v>11000000</v>
      </c>
      <c r="M265" s="13" t="s">
        <v>46</v>
      </c>
      <c r="N265" s="50">
        <v>44927</v>
      </c>
      <c r="O265" s="29">
        <v>45261</v>
      </c>
      <c r="P265" s="37" t="s">
        <v>75</v>
      </c>
      <c r="Q265" s="13" t="s">
        <v>46</v>
      </c>
      <c r="R265" s="13" t="s">
        <v>50</v>
      </c>
    </row>
    <row r="266" spans="2:18" ht="94.5" hidden="1" x14ac:dyDescent="0.25">
      <c r="B266" s="37">
        <v>260</v>
      </c>
      <c r="C266" s="30" t="s">
        <v>91</v>
      </c>
      <c r="D266" s="30" t="s">
        <v>67</v>
      </c>
      <c r="E266" s="30" t="s">
        <v>92</v>
      </c>
      <c r="F266" s="30" t="s">
        <v>55</v>
      </c>
      <c r="G266" s="30">
        <v>642</v>
      </c>
      <c r="H266" s="30" t="s">
        <v>45</v>
      </c>
      <c r="I266" s="30">
        <v>1</v>
      </c>
      <c r="J266" s="30" t="s">
        <v>34</v>
      </c>
      <c r="K266" s="30" t="s">
        <v>35</v>
      </c>
      <c r="L266" s="42">
        <v>9000000</v>
      </c>
      <c r="M266" s="30" t="s">
        <v>77</v>
      </c>
      <c r="N266" s="50">
        <v>44927</v>
      </c>
      <c r="O266" s="29">
        <v>45261</v>
      </c>
      <c r="P266" s="43" t="s">
        <v>68</v>
      </c>
      <c r="Q266" s="13" t="s">
        <v>46</v>
      </c>
      <c r="R266" s="13" t="s">
        <v>50</v>
      </c>
    </row>
    <row r="267" spans="2:18" ht="94.5" hidden="1" x14ac:dyDescent="0.25">
      <c r="B267" s="13">
        <v>261</v>
      </c>
      <c r="C267" s="13" t="s">
        <v>93</v>
      </c>
      <c r="D267" s="13" t="s">
        <v>94</v>
      </c>
      <c r="E267" s="43" t="s">
        <v>157</v>
      </c>
      <c r="F267" s="13" t="s">
        <v>33</v>
      </c>
      <c r="G267" s="13">
        <v>642</v>
      </c>
      <c r="H267" s="13" t="s">
        <v>45</v>
      </c>
      <c r="I267" s="13">
        <v>1</v>
      </c>
      <c r="J267" s="13" t="s">
        <v>34</v>
      </c>
      <c r="K267" s="13" t="s">
        <v>35</v>
      </c>
      <c r="L267" s="32">
        <f>(1800000+2000000+600000)*1.15</f>
        <v>5060000</v>
      </c>
      <c r="M267" s="13" t="s">
        <v>77</v>
      </c>
      <c r="N267" s="50">
        <v>44927</v>
      </c>
      <c r="O267" s="29">
        <v>45261</v>
      </c>
      <c r="P267" s="13" t="s">
        <v>37</v>
      </c>
      <c r="Q267" s="13" t="s">
        <v>36</v>
      </c>
      <c r="R267" s="13" t="s">
        <v>50</v>
      </c>
    </row>
    <row r="268" spans="2:18" ht="94.5" hidden="1" x14ac:dyDescent="0.25">
      <c r="B268" s="37">
        <v>262</v>
      </c>
      <c r="C268" s="13" t="s">
        <v>66</v>
      </c>
      <c r="D268" s="13" t="s">
        <v>105</v>
      </c>
      <c r="E268" s="13" t="s">
        <v>158</v>
      </c>
      <c r="F268" s="13" t="s">
        <v>55</v>
      </c>
      <c r="G268" s="13">
        <v>642</v>
      </c>
      <c r="H268" s="13" t="s">
        <v>45</v>
      </c>
      <c r="I268" s="13">
        <v>1</v>
      </c>
      <c r="J268" s="13" t="s">
        <v>34</v>
      </c>
      <c r="K268" s="13" t="s">
        <v>35</v>
      </c>
      <c r="L268" s="32">
        <v>14000000</v>
      </c>
      <c r="M268" s="13" t="s">
        <v>46</v>
      </c>
      <c r="N268" s="50">
        <v>44927</v>
      </c>
      <c r="O268" s="29">
        <v>45261</v>
      </c>
      <c r="P268" s="37" t="s">
        <v>68</v>
      </c>
      <c r="Q268" s="13" t="s">
        <v>46</v>
      </c>
      <c r="R268" s="13" t="s">
        <v>50</v>
      </c>
    </row>
    <row r="269" spans="2:18" ht="94.5" hidden="1" x14ac:dyDescent="0.25">
      <c r="B269" s="37">
        <v>263</v>
      </c>
      <c r="C269" s="13" t="s">
        <v>106</v>
      </c>
      <c r="D269" s="13" t="s">
        <v>107</v>
      </c>
      <c r="E269" s="46" t="s">
        <v>159</v>
      </c>
      <c r="F269" s="13" t="s">
        <v>74</v>
      </c>
      <c r="G269" s="13">
        <v>796</v>
      </c>
      <c r="H269" s="46" t="s">
        <v>109</v>
      </c>
      <c r="I269" s="47">
        <v>330000</v>
      </c>
      <c r="J269" s="46" t="s">
        <v>34</v>
      </c>
      <c r="K269" s="46" t="s">
        <v>35</v>
      </c>
      <c r="L269" s="38">
        <v>10500000</v>
      </c>
      <c r="M269" s="1" t="s">
        <v>46</v>
      </c>
      <c r="N269" s="50">
        <v>44927</v>
      </c>
      <c r="O269" s="29">
        <v>45261</v>
      </c>
      <c r="P269" s="37" t="s">
        <v>75</v>
      </c>
      <c r="Q269" s="46" t="s">
        <v>46</v>
      </c>
      <c r="R269" s="13" t="s">
        <v>50</v>
      </c>
    </row>
    <row r="270" spans="2:18" ht="94.5" hidden="1" x14ac:dyDescent="0.25">
      <c r="B270" s="13">
        <v>264</v>
      </c>
      <c r="C270" s="13" t="s">
        <v>111</v>
      </c>
      <c r="D270" s="13" t="s">
        <v>112</v>
      </c>
      <c r="E270" s="13" t="s">
        <v>113</v>
      </c>
      <c r="F270" s="13" t="s">
        <v>55</v>
      </c>
      <c r="G270" s="13" t="s">
        <v>61</v>
      </c>
      <c r="H270" s="13" t="s">
        <v>45</v>
      </c>
      <c r="I270" s="13" t="s">
        <v>65</v>
      </c>
      <c r="J270" s="13" t="s">
        <v>34</v>
      </c>
      <c r="K270" s="13" t="s">
        <v>35</v>
      </c>
      <c r="L270" s="32">
        <v>14500000</v>
      </c>
      <c r="M270" s="13" t="s">
        <v>77</v>
      </c>
      <c r="N270" s="50">
        <v>44927</v>
      </c>
      <c r="O270" s="29">
        <v>45261</v>
      </c>
      <c r="P270" s="37" t="s">
        <v>68</v>
      </c>
      <c r="Q270" s="13" t="s">
        <v>46</v>
      </c>
      <c r="R270" s="13" t="s">
        <v>50</v>
      </c>
    </row>
    <row r="271" spans="2:18" ht="94.5" hidden="1" x14ac:dyDescent="0.25">
      <c r="B271" s="37">
        <v>265</v>
      </c>
      <c r="C271" s="13" t="s">
        <v>115</v>
      </c>
      <c r="D271" s="13" t="s">
        <v>116</v>
      </c>
      <c r="E271" s="37" t="s">
        <v>160</v>
      </c>
      <c r="F271" s="46" t="s">
        <v>33</v>
      </c>
      <c r="G271" s="13" t="s">
        <v>61</v>
      </c>
      <c r="H271" s="13" t="s">
        <v>45</v>
      </c>
      <c r="I271" s="13" t="s">
        <v>65</v>
      </c>
      <c r="J271" s="13" t="s">
        <v>34</v>
      </c>
      <c r="K271" s="13" t="s">
        <v>35</v>
      </c>
      <c r="L271" s="38">
        <f>6000000*1.2</f>
        <v>7200000</v>
      </c>
      <c r="M271" s="1" t="s">
        <v>46</v>
      </c>
      <c r="N271" s="50">
        <v>44927</v>
      </c>
      <c r="O271" s="29">
        <v>45261</v>
      </c>
      <c r="P271" s="1" t="s">
        <v>37</v>
      </c>
      <c r="Q271" s="13" t="s">
        <v>36</v>
      </c>
      <c r="R271" s="13" t="s">
        <v>50</v>
      </c>
    </row>
    <row r="272" spans="2:18" ht="94.5" hidden="1" x14ac:dyDescent="0.25">
      <c r="B272" s="37">
        <v>266</v>
      </c>
      <c r="C272" s="13" t="s">
        <v>115</v>
      </c>
      <c r="D272" s="13" t="s">
        <v>116</v>
      </c>
      <c r="E272" s="13" t="s">
        <v>161</v>
      </c>
      <c r="F272" s="13" t="s">
        <v>33</v>
      </c>
      <c r="G272" s="13" t="s">
        <v>61</v>
      </c>
      <c r="H272" s="13" t="s">
        <v>45</v>
      </c>
      <c r="I272" s="13" t="s">
        <v>65</v>
      </c>
      <c r="J272" s="13" t="s">
        <v>34</v>
      </c>
      <c r="K272" s="13" t="s">
        <v>35</v>
      </c>
      <c r="L272" s="36">
        <v>1700000</v>
      </c>
      <c r="M272" s="13" t="s">
        <v>77</v>
      </c>
      <c r="N272" s="50">
        <v>44927</v>
      </c>
      <c r="O272" s="29">
        <v>45261</v>
      </c>
      <c r="P272" s="13" t="s">
        <v>37</v>
      </c>
      <c r="Q272" s="13" t="s">
        <v>36</v>
      </c>
      <c r="R272" s="13" t="s">
        <v>50</v>
      </c>
    </row>
    <row r="273" spans="1:19" ht="94.5" hidden="1" x14ac:dyDescent="0.25">
      <c r="B273" s="13">
        <v>267</v>
      </c>
      <c r="C273" s="13" t="s">
        <v>123</v>
      </c>
      <c r="D273" s="13" t="s">
        <v>124</v>
      </c>
      <c r="E273" s="13" t="s">
        <v>174</v>
      </c>
      <c r="F273" s="13" t="s">
        <v>33</v>
      </c>
      <c r="G273" s="52">
        <v>642</v>
      </c>
      <c r="H273" s="13" t="s">
        <v>45</v>
      </c>
      <c r="I273" s="13">
        <v>1</v>
      </c>
      <c r="J273" s="13" t="s">
        <v>34</v>
      </c>
      <c r="K273" s="13" t="s">
        <v>35</v>
      </c>
      <c r="L273" s="32">
        <v>5000000</v>
      </c>
      <c r="M273" s="13" t="s">
        <v>46</v>
      </c>
      <c r="N273" s="50">
        <v>44927</v>
      </c>
      <c r="O273" s="29">
        <v>45261</v>
      </c>
      <c r="P273" s="13" t="s">
        <v>37</v>
      </c>
      <c r="Q273" s="13" t="s">
        <v>36</v>
      </c>
      <c r="R273" s="13" t="s">
        <v>50</v>
      </c>
    </row>
    <row r="274" spans="1:19" ht="94.5" hidden="1" x14ac:dyDescent="0.25">
      <c r="B274" s="37">
        <v>268</v>
      </c>
      <c r="C274" s="37" t="s">
        <v>131</v>
      </c>
      <c r="D274" s="37" t="s">
        <v>132</v>
      </c>
      <c r="E274" s="37" t="s">
        <v>162</v>
      </c>
      <c r="F274" s="37" t="s">
        <v>33</v>
      </c>
      <c r="G274" s="56">
        <v>642</v>
      </c>
      <c r="H274" s="37" t="s">
        <v>45</v>
      </c>
      <c r="I274" s="37">
        <v>1</v>
      </c>
      <c r="J274" s="37" t="s">
        <v>34</v>
      </c>
      <c r="K274" s="37" t="s">
        <v>35</v>
      </c>
      <c r="L274" s="12">
        <v>70000000</v>
      </c>
      <c r="M274" s="37" t="s">
        <v>77</v>
      </c>
      <c r="N274" s="50">
        <v>44927</v>
      </c>
      <c r="O274" s="29">
        <v>45261</v>
      </c>
      <c r="P274" s="13" t="s">
        <v>37</v>
      </c>
      <c r="Q274" s="37" t="s">
        <v>36</v>
      </c>
      <c r="R274" s="33" t="s">
        <v>50</v>
      </c>
    </row>
    <row r="275" spans="1:19" ht="94.5" hidden="1" x14ac:dyDescent="0.25">
      <c r="B275" s="37">
        <v>269</v>
      </c>
      <c r="C275" s="13" t="s">
        <v>91</v>
      </c>
      <c r="D275" s="13" t="s">
        <v>67</v>
      </c>
      <c r="E275" s="46" t="s">
        <v>163</v>
      </c>
      <c r="F275" s="37" t="s">
        <v>74</v>
      </c>
      <c r="G275" s="37">
        <v>642</v>
      </c>
      <c r="H275" s="37" t="s">
        <v>45</v>
      </c>
      <c r="I275" s="37">
        <v>1</v>
      </c>
      <c r="J275" s="37" t="s">
        <v>34</v>
      </c>
      <c r="K275" s="35" t="s">
        <v>35</v>
      </c>
      <c r="L275" s="74">
        <v>3000000</v>
      </c>
      <c r="M275" s="13" t="s">
        <v>77</v>
      </c>
      <c r="N275" s="50">
        <v>44927</v>
      </c>
      <c r="O275" s="29">
        <v>45261</v>
      </c>
      <c r="P275" s="37" t="s">
        <v>75</v>
      </c>
      <c r="Q275" s="13" t="s">
        <v>46</v>
      </c>
      <c r="R275" s="13" t="s">
        <v>50</v>
      </c>
    </row>
    <row r="276" spans="1:19" ht="94.5" hidden="1" x14ac:dyDescent="0.25">
      <c r="B276" s="13">
        <v>270</v>
      </c>
      <c r="C276" s="13" t="s">
        <v>133</v>
      </c>
      <c r="D276" s="13" t="s">
        <v>133</v>
      </c>
      <c r="E276" s="1" t="s">
        <v>175</v>
      </c>
      <c r="F276" s="37" t="s">
        <v>33</v>
      </c>
      <c r="G276" s="13">
        <v>642</v>
      </c>
      <c r="H276" s="13" t="s">
        <v>45</v>
      </c>
      <c r="I276" s="13">
        <v>1</v>
      </c>
      <c r="J276" s="13" t="s">
        <v>34</v>
      </c>
      <c r="K276" s="13" t="s">
        <v>35</v>
      </c>
      <c r="L276" s="38">
        <v>20000000</v>
      </c>
      <c r="M276" s="13" t="s">
        <v>77</v>
      </c>
      <c r="N276" s="50">
        <v>44927</v>
      </c>
      <c r="O276" s="29">
        <v>45261</v>
      </c>
      <c r="P276" s="37" t="s">
        <v>37</v>
      </c>
      <c r="Q276" s="13" t="s">
        <v>36</v>
      </c>
      <c r="R276" s="13" t="s">
        <v>50</v>
      </c>
    </row>
    <row r="277" spans="1:19" ht="94.5" hidden="1" x14ac:dyDescent="0.25">
      <c r="B277" s="37">
        <v>271</v>
      </c>
      <c r="C277" s="13" t="s">
        <v>133</v>
      </c>
      <c r="D277" s="13" t="s">
        <v>133</v>
      </c>
      <c r="E277" s="37" t="s">
        <v>165</v>
      </c>
      <c r="F277" s="13" t="s">
        <v>74</v>
      </c>
      <c r="G277" s="13">
        <v>642</v>
      </c>
      <c r="H277" s="13" t="s">
        <v>45</v>
      </c>
      <c r="I277" s="13">
        <v>1</v>
      </c>
      <c r="J277" s="13" t="s">
        <v>34</v>
      </c>
      <c r="K277" s="13" t="s">
        <v>35</v>
      </c>
      <c r="L277" s="12">
        <f>66900000*1.2</f>
        <v>80280000</v>
      </c>
      <c r="M277" s="37" t="s">
        <v>77</v>
      </c>
      <c r="N277" s="50">
        <v>44927</v>
      </c>
      <c r="O277" s="29">
        <v>45261</v>
      </c>
      <c r="P277" s="37" t="s">
        <v>68</v>
      </c>
      <c r="Q277" s="35" t="s">
        <v>77</v>
      </c>
      <c r="R277" s="13" t="s">
        <v>50</v>
      </c>
    </row>
    <row r="278" spans="1:19" ht="94.5" hidden="1" x14ac:dyDescent="0.25">
      <c r="B278" s="37">
        <v>272</v>
      </c>
      <c r="C278" s="13" t="s">
        <v>91</v>
      </c>
      <c r="D278" s="34" t="s">
        <v>67</v>
      </c>
      <c r="E278" s="37" t="s">
        <v>166</v>
      </c>
      <c r="F278" s="37" t="s">
        <v>74</v>
      </c>
      <c r="G278" s="37">
        <v>642</v>
      </c>
      <c r="H278" s="37" t="s">
        <v>45</v>
      </c>
      <c r="I278" s="37">
        <v>1</v>
      </c>
      <c r="J278" s="37" t="s">
        <v>34</v>
      </c>
      <c r="K278" s="37" t="s">
        <v>35</v>
      </c>
      <c r="L278" s="64">
        <v>55000000</v>
      </c>
      <c r="M278" s="45" t="s">
        <v>77</v>
      </c>
      <c r="N278" s="50">
        <v>44927</v>
      </c>
      <c r="O278" s="29">
        <v>45261</v>
      </c>
      <c r="P278" s="37" t="s">
        <v>68</v>
      </c>
      <c r="Q278" s="13" t="s">
        <v>46</v>
      </c>
      <c r="R278" s="13" t="s">
        <v>50</v>
      </c>
    </row>
    <row r="279" spans="1:19" ht="94.5" hidden="1" x14ac:dyDescent="0.25">
      <c r="B279" s="13">
        <v>273</v>
      </c>
      <c r="C279" s="13" t="s">
        <v>138</v>
      </c>
      <c r="D279" s="13" t="s">
        <v>139</v>
      </c>
      <c r="E279" s="13" t="s">
        <v>170</v>
      </c>
      <c r="F279" s="13" t="s">
        <v>74</v>
      </c>
      <c r="G279" s="52">
        <v>642</v>
      </c>
      <c r="H279" s="13" t="s">
        <v>45</v>
      </c>
      <c r="I279" s="13">
        <v>1</v>
      </c>
      <c r="J279" s="13" t="s">
        <v>34</v>
      </c>
      <c r="K279" s="13" t="s">
        <v>35</v>
      </c>
      <c r="L279" s="12">
        <v>1500000</v>
      </c>
      <c r="M279" s="37" t="s">
        <v>77</v>
      </c>
      <c r="N279" s="50">
        <v>44927</v>
      </c>
      <c r="O279" s="29">
        <v>45261</v>
      </c>
      <c r="P279" s="37" t="s">
        <v>75</v>
      </c>
      <c r="Q279" s="13" t="s">
        <v>77</v>
      </c>
      <c r="R279" s="13" t="s">
        <v>50</v>
      </c>
    </row>
    <row r="280" spans="1:19" ht="94.5" hidden="1" x14ac:dyDescent="0.25">
      <c r="B280" s="37">
        <v>274</v>
      </c>
      <c r="C280" s="13" t="s">
        <v>140</v>
      </c>
      <c r="D280" s="13" t="s">
        <v>141</v>
      </c>
      <c r="E280" s="37" t="s">
        <v>171</v>
      </c>
      <c r="F280" s="13" t="s">
        <v>74</v>
      </c>
      <c r="G280" s="52">
        <v>642</v>
      </c>
      <c r="H280" s="13" t="s">
        <v>45</v>
      </c>
      <c r="I280" s="13">
        <v>1</v>
      </c>
      <c r="J280" s="13" t="s">
        <v>34</v>
      </c>
      <c r="K280" s="13" t="s">
        <v>35</v>
      </c>
      <c r="L280" s="36">
        <f>2400000+1350000+800000+600000+4000000</f>
        <v>9150000</v>
      </c>
      <c r="M280" s="13" t="s">
        <v>46</v>
      </c>
      <c r="N280" s="51">
        <v>44927</v>
      </c>
      <c r="O280" s="29">
        <v>45261</v>
      </c>
      <c r="P280" s="45" t="s">
        <v>75</v>
      </c>
      <c r="Q280" s="13" t="s">
        <v>77</v>
      </c>
      <c r="R280" s="13" t="s">
        <v>50</v>
      </c>
    </row>
    <row r="281" spans="1:19" ht="94.5" hidden="1" x14ac:dyDescent="0.25">
      <c r="B281" s="37">
        <v>275</v>
      </c>
      <c r="C281" s="93" t="s">
        <v>142</v>
      </c>
      <c r="D281" s="94" t="s">
        <v>142</v>
      </c>
      <c r="E281" s="45" t="s">
        <v>152</v>
      </c>
      <c r="F281" s="61" t="s">
        <v>74</v>
      </c>
      <c r="G281" s="94">
        <v>642</v>
      </c>
      <c r="H281" s="33" t="s">
        <v>45</v>
      </c>
      <c r="I281" s="33">
        <v>1</v>
      </c>
      <c r="J281" s="33" t="s">
        <v>34</v>
      </c>
      <c r="K281" s="33" t="s">
        <v>35</v>
      </c>
      <c r="L281" s="95">
        <v>5000000</v>
      </c>
      <c r="M281" s="96" t="s">
        <v>77</v>
      </c>
      <c r="N281" s="40">
        <v>44927</v>
      </c>
      <c r="O281" s="50">
        <v>45261</v>
      </c>
      <c r="P281" s="45" t="s">
        <v>75</v>
      </c>
      <c r="Q281" s="33" t="s">
        <v>77</v>
      </c>
      <c r="R281" s="33" t="s">
        <v>50</v>
      </c>
    </row>
    <row r="282" spans="1:19" ht="94.5" hidden="1" x14ac:dyDescent="0.25">
      <c r="B282" s="13">
        <v>276</v>
      </c>
      <c r="C282" s="37" t="s">
        <v>66</v>
      </c>
      <c r="D282" s="37" t="s">
        <v>105</v>
      </c>
      <c r="E282" s="46" t="s">
        <v>173</v>
      </c>
      <c r="F282" s="46" t="s">
        <v>110</v>
      </c>
      <c r="G282" s="68">
        <v>642</v>
      </c>
      <c r="H282" s="46" t="s">
        <v>45</v>
      </c>
      <c r="I282" s="37">
        <v>7</v>
      </c>
      <c r="J282" s="46" t="s">
        <v>34</v>
      </c>
      <c r="K282" s="46" t="s">
        <v>35</v>
      </c>
      <c r="L282" s="12">
        <f>(15600000+7500000)*1.2</f>
        <v>27720000</v>
      </c>
      <c r="M282" s="37" t="s">
        <v>77</v>
      </c>
      <c r="N282" s="98">
        <v>44927</v>
      </c>
      <c r="O282" s="29">
        <v>45261</v>
      </c>
      <c r="P282" s="37" t="s">
        <v>68</v>
      </c>
      <c r="Q282" s="46" t="s">
        <v>77</v>
      </c>
      <c r="R282" s="37" t="s">
        <v>50</v>
      </c>
    </row>
    <row r="283" spans="1:19" hidden="1" x14ac:dyDescent="0.25">
      <c r="L283" s="99">
        <f>SUM(L260:L282)</f>
        <v>429955600</v>
      </c>
    </row>
    <row r="284" spans="1:19" hidden="1" x14ac:dyDescent="0.25"/>
    <row r="285" spans="1:19" hidden="1" x14ac:dyDescent="0.25">
      <c r="J285" s="90">
        <v>1155607162</v>
      </c>
    </row>
    <row r="286" spans="1:19" hidden="1" x14ac:dyDescent="0.25">
      <c r="J286" s="90" t="e">
        <f>J285-#REF!</f>
        <v>#REF!</v>
      </c>
    </row>
    <row r="287" spans="1:19" hidden="1" x14ac:dyDescent="0.25"/>
    <row r="288" spans="1:19" ht="76.5" x14ac:dyDescent="0.25">
      <c r="A288" s="136">
        <f>A231+1</f>
        <v>234</v>
      </c>
      <c r="B288" s="135">
        <v>207</v>
      </c>
      <c r="C288" s="9" t="s">
        <v>43</v>
      </c>
      <c r="D288" s="9" t="s">
        <v>44</v>
      </c>
      <c r="E288" s="100" t="s">
        <v>42</v>
      </c>
      <c r="F288" s="9" t="s">
        <v>33</v>
      </c>
      <c r="G288" s="9">
        <v>642</v>
      </c>
      <c r="H288" s="9" t="s">
        <v>45</v>
      </c>
      <c r="I288" s="9">
        <v>1</v>
      </c>
      <c r="J288" s="9" t="s">
        <v>34</v>
      </c>
      <c r="K288" s="7" t="s">
        <v>35</v>
      </c>
      <c r="L288" s="123">
        <v>1200000</v>
      </c>
      <c r="M288" s="9" t="s">
        <v>46</v>
      </c>
      <c r="N288" s="101">
        <v>44927</v>
      </c>
      <c r="O288" s="102">
        <v>45261</v>
      </c>
      <c r="P288" s="7" t="s">
        <v>37</v>
      </c>
      <c r="Q288" s="7" t="s">
        <v>36</v>
      </c>
      <c r="R288" s="7" t="s">
        <v>38</v>
      </c>
      <c r="S288" s="120"/>
    </row>
    <row r="289" spans="1:19" ht="63.75" x14ac:dyDescent="0.25">
      <c r="A289" s="136">
        <f>A288+1</f>
        <v>235</v>
      </c>
      <c r="B289" s="109">
        <f>B288+1</f>
        <v>208</v>
      </c>
      <c r="C289" s="7" t="s">
        <v>51</v>
      </c>
      <c r="D289" s="7" t="s">
        <v>52</v>
      </c>
      <c r="E289" s="7" t="s">
        <v>153</v>
      </c>
      <c r="F289" s="7" t="s">
        <v>33</v>
      </c>
      <c r="G289" s="7">
        <v>642</v>
      </c>
      <c r="H289" s="7" t="s">
        <v>45</v>
      </c>
      <c r="I289" s="7">
        <v>1</v>
      </c>
      <c r="J289" s="7" t="s">
        <v>34</v>
      </c>
      <c r="K289" s="7" t="s">
        <v>35</v>
      </c>
      <c r="L289" s="124">
        <v>9000000</v>
      </c>
      <c r="M289" s="7" t="s">
        <v>46</v>
      </c>
      <c r="N289" s="101">
        <v>44927</v>
      </c>
      <c r="O289" s="102">
        <v>45261</v>
      </c>
      <c r="P289" s="7" t="s">
        <v>37</v>
      </c>
      <c r="Q289" s="7" t="s">
        <v>36</v>
      </c>
      <c r="R289" s="7" t="s">
        <v>50</v>
      </c>
      <c r="S289" s="120"/>
    </row>
    <row r="290" spans="1:19" ht="63.75" x14ac:dyDescent="0.25">
      <c r="A290" s="136">
        <f t="shared" ref="A290:A306" si="16">A289+1</f>
        <v>236</v>
      </c>
      <c r="B290" s="109">
        <f t="shared" ref="B290:B306" si="17">B289+1</f>
        <v>209</v>
      </c>
      <c r="C290" s="7" t="s">
        <v>59</v>
      </c>
      <c r="D290" s="7" t="s">
        <v>60</v>
      </c>
      <c r="E290" s="7" t="s">
        <v>154</v>
      </c>
      <c r="F290" s="7" t="s">
        <v>33</v>
      </c>
      <c r="G290" s="7">
        <v>642</v>
      </c>
      <c r="H290" s="7" t="s">
        <v>45</v>
      </c>
      <c r="I290" s="7">
        <v>1</v>
      </c>
      <c r="J290" s="7" t="s">
        <v>34</v>
      </c>
      <c r="K290" s="7" t="s">
        <v>35</v>
      </c>
      <c r="L290" s="125">
        <v>37000000</v>
      </c>
      <c r="M290" s="7" t="s">
        <v>46</v>
      </c>
      <c r="N290" s="101">
        <v>44927</v>
      </c>
      <c r="O290" s="102">
        <v>45261</v>
      </c>
      <c r="P290" s="7" t="s">
        <v>37</v>
      </c>
      <c r="Q290" s="7" t="s">
        <v>36</v>
      </c>
      <c r="R290" s="7" t="s">
        <v>50</v>
      </c>
      <c r="S290" s="120"/>
    </row>
    <row r="291" spans="1:19" ht="63.75" x14ac:dyDescent="0.25">
      <c r="A291" s="136">
        <f t="shared" si="16"/>
        <v>237</v>
      </c>
      <c r="B291" s="109">
        <f t="shared" si="17"/>
        <v>210</v>
      </c>
      <c r="C291" s="7" t="s">
        <v>72</v>
      </c>
      <c r="D291" s="7" t="s">
        <v>72</v>
      </c>
      <c r="E291" s="7" t="s">
        <v>306</v>
      </c>
      <c r="F291" s="7" t="s">
        <v>55</v>
      </c>
      <c r="G291" s="7">
        <v>642</v>
      </c>
      <c r="H291" s="7" t="s">
        <v>45</v>
      </c>
      <c r="I291" s="7">
        <v>1</v>
      </c>
      <c r="J291" s="7" t="s">
        <v>34</v>
      </c>
      <c r="K291" s="7" t="s">
        <v>35</v>
      </c>
      <c r="L291" s="126">
        <v>5000000</v>
      </c>
      <c r="M291" s="7" t="s">
        <v>46</v>
      </c>
      <c r="N291" s="101">
        <v>44927</v>
      </c>
      <c r="O291" s="102">
        <v>45261</v>
      </c>
      <c r="P291" s="9" t="s">
        <v>68</v>
      </c>
      <c r="Q291" s="7" t="s">
        <v>46</v>
      </c>
      <c r="R291" s="7" t="s">
        <v>50</v>
      </c>
      <c r="S291" s="120"/>
    </row>
    <row r="292" spans="1:19" ht="63.75" x14ac:dyDescent="0.25">
      <c r="A292" s="136">
        <f t="shared" si="16"/>
        <v>238</v>
      </c>
      <c r="B292" s="109">
        <f t="shared" si="17"/>
        <v>211</v>
      </c>
      <c r="C292" s="7" t="s">
        <v>80</v>
      </c>
      <c r="D292" s="7" t="s">
        <v>81</v>
      </c>
      <c r="E292" s="7" t="s">
        <v>79</v>
      </c>
      <c r="F292" s="7" t="s">
        <v>33</v>
      </c>
      <c r="G292" s="7">
        <v>642</v>
      </c>
      <c r="H292" s="7" t="s">
        <v>45</v>
      </c>
      <c r="I292" s="7">
        <v>1</v>
      </c>
      <c r="J292" s="7" t="s">
        <v>34</v>
      </c>
      <c r="K292" s="7" t="s">
        <v>35</v>
      </c>
      <c r="L292" s="127">
        <v>10000000</v>
      </c>
      <c r="M292" s="7" t="s">
        <v>46</v>
      </c>
      <c r="N292" s="101">
        <v>44927</v>
      </c>
      <c r="O292" s="102">
        <v>45261</v>
      </c>
      <c r="P292" s="7" t="s">
        <v>37</v>
      </c>
      <c r="Q292" s="7" t="s">
        <v>36</v>
      </c>
      <c r="R292" s="7" t="s">
        <v>50</v>
      </c>
      <c r="S292" s="120"/>
    </row>
    <row r="293" spans="1:19" ht="63.75" x14ac:dyDescent="0.25">
      <c r="A293" s="136">
        <f t="shared" si="16"/>
        <v>239</v>
      </c>
      <c r="B293" s="109">
        <f t="shared" si="17"/>
        <v>212</v>
      </c>
      <c r="C293" s="7" t="s">
        <v>89</v>
      </c>
      <c r="D293" s="7" t="s">
        <v>90</v>
      </c>
      <c r="E293" s="103" t="s">
        <v>156</v>
      </c>
      <c r="F293" s="7" t="s">
        <v>55</v>
      </c>
      <c r="G293" s="7">
        <v>642</v>
      </c>
      <c r="H293" s="7" t="s">
        <v>45</v>
      </c>
      <c r="I293" s="7">
        <v>1</v>
      </c>
      <c r="J293" s="7" t="s">
        <v>34</v>
      </c>
      <c r="K293" s="7" t="s">
        <v>35</v>
      </c>
      <c r="L293" s="126">
        <v>12000000</v>
      </c>
      <c r="M293" s="7" t="s">
        <v>46</v>
      </c>
      <c r="N293" s="101">
        <v>44927</v>
      </c>
      <c r="O293" s="102">
        <v>45261</v>
      </c>
      <c r="P293" s="9" t="s">
        <v>75</v>
      </c>
      <c r="Q293" s="7" t="s">
        <v>46</v>
      </c>
      <c r="R293" s="7" t="s">
        <v>50</v>
      </c>
      <c r="S293" s="120"/>
    </row>
    <row r="294" spans="1:19" ht="63.75" x14ac:dyDescent="0.25">
      <c r="A294" s="136">
        <f t="shared" si="16"/>
        <v>240</v>
      </c>
      <c r="B294" s="109">
        <f t="shared" si="17"/>
        <v>213</v>
      </c>
      <c r="C294" s="104" t="s">
        <v>91</v>
      </c>
      <c r="D294" s="104" t="s">
        <v>67</v>
      </c>
      <c r="E294" s="104" t="s">
        <v>92</v>
      </c>
      <c r="F294" s="104" t="s">
        <v>55</v>
      </c>
      <c r="G294" s="104">
        <v>642</v>
      </c>
      <c r="H294" s="104" t="s">
        <v>45</v>
      </c>
      <c r="I294" s="104">
        <v>1</v>
      </c>
      <c r="J294" s="104" t="s">
        <v>34</v>
      </c>
      <c r="K294" s="104" t="s">
        <v>35</v>
      </c>
      <c r="L294" s="128">
        <v>15000000</v>
      </c>
      <c r="M294" s="104" t="s">
        <v>77</v>
      </c>
      <c r="N294" s="101">
        <v>44927</v>
      </c>
      <c r="O294" s="102">
        <v>45261</v>
      </c>
      <c r="P294" s="105" t="s">
        <v>68</v>
      </c>
      <c r="Q294" s="7" t="s">
        <v>46</v>
      </c>
      <c r="R294" s="7" t="s">
        <v>50</v>
      </c>
      <c r="S294" s="120"/>
    </row>
    <row r="295" spans="1:19" ht="63.75" x14ac:dyDescent="0.25">
      <c r="A295" s="136">
        <f t="shared" si="16"/>
        <v>241</v>
      </c>
      <c r="B295" s="109">
        <f t="shared" si="17"/>
        <v>214</v>
      </c>
      <c r="C295" s="7" t="s">
        <v>93</v>
      </c>
      <c r="D295" s="7" t="s">
        <v>94</v>
      </c>
      <c r="E295" s="105" t="s">
        <v>157</v>
      </c>
      <c r="F295" s="7" t="s">
        <v>33</v>
      </c>
      <c r="G295" s="7">
        <v>642</v>
      </c>
      <c r="H295" s="7" t="s">
        <v>45</v>
      </c>
      <c r="I295" s="7">
        <v>1</v>
      </c>
      <c r="J295" s="7" t="s">
        <v>34</v>
      </c>
      <c r="K295" s="7" t="s">
        <v>35</v>
      </c>
      <c r="L295" s="125">
        <f>1800000+2000000+600000</f>
        <v>4400000</v>
      </c>
      <c r="M295" s="7" t="s">
        <v>77</v>
      </c>
      <c r="N295" s="101">
        <v>44927</v>
      </c>
      <c r="O295" s="102">
        <v>45261</v>
      </c>
      <c r="P295" s="7" t="s">
        <v>37</v>
      </c>
      <c r="Q295" s="7" t="s">
        <v>36</v>
      </c>
      <c r="R295" s="7" t="s">
        <v>50</v>
      </c>
      <c r="S295" s="120"/>
    </row>
    <row r="296" spans="1:19" ht="63.75" x14ac:dyDescent="0.25">
      <c r="A296" s="136">
        <f t="shared" si="16"/>
        <v>242</v>
      </c>
      <c r="B296" s="109">
        <f t="shared" si="17"/>
        <v>215</v>
      </c>
      <c r="C296" s="7" t="s">
        <v>66</v>
      </c>
      <c r="D296" s="7" t="s">
        <v>105</v>
      </c>
      <c r="E296" s="7" t="s">
        <v>158</v>
      </c>
      <c r="F296" s="7" t="s">
        <v>55</v>
      </c>
      <c r="G296" s="7">
        <v>642</v>
      </c>
      <c r="H296" s="7" t="s">
        <v>45</v>
      </c>
      <c r="I296" s="7">
        <v>1</v>
      </c>
      <c r="J296" s="7" t="s">
        <v>34</v>
      </c>
      <c r="K296" s="7" t="s">
        <v>35</v>
      </c>
      <c r="L296" s="125">
        <v>7000000</v>
      </c>
      <c r="M296" s="7" t="s">
        <v>46</v>
      </c>
      <c r="N296" s="101">
        <v>44927</v>
      </c>
      <c r="O296" s="102">
        <v>45261</v>
      </c>
      <c r="P296" s="9" t="s">
        <v>68</v>
      </c>
      <c r="Q296" s="7" t="s">
        <v>46</v>
      </c>
      <c r="R296" s="7" t="s">
        <v>50</v>
      </c>
      <c r="S296" s="120"/>
    </row>
    <row r="297" spans="1:19" ht="63.75" x14ac:dyDescent="0.25">
      <c r="A297" s="136">
        <f t="shared" si="16"/>
        <v>243</v>
      </c>
      <c r="B297" s="109">
        <f t="shared" si="17"/>
        <v>216</v>
      </c>
      <c r="C297" s="7" t="s">
        <v>106</v>
      </c>
      <c r="D297" s="7" t="s">
        <v>107</v>
      </c>
      <c r="E297" s="100" t="s">
        <v>159</v>
      </c>
      <c r="F297" s="7" t="s">
        <v>74</v>
      </c>
      <c r="G297" s="7">
        <v>796</v>
      </c>
      <c r="H297" s="100" t="s">
        <v>109</v>
      </c>
      <c r="I297" s="11">
        <v>330000</v>
      </c>
      <c r="J297" s="100" t="s">
        <v>34</v>
      </c>
      <c r="K297" s="100" t="s">
        <v>35</v>
      </c>
      <c r="L297" s="123">
        <v>12000000</v>
      </c>
      <c r="M297" s="106" t="s">
        <v>46</v>
      </c>
      <c r="N297" s="101">
        <v>44927</v>
      </c>
      <c r="O297" s="102">
        <v>45261</v>
      </c>
      <c r="P297" s="9" t="s">
        <v>75</v>
      </c>
      <c r="Q297" s="100" t="s">
        <v>46</v>
      </c>
      <c r="R297" s="7" t="s">
        <v>50</v>
      </c>
      <c r="S297" s="120"/>
    </row>
    <row r="298" spans="1:19" ht="63.75" x14ac:dyDescent="0.25">
      <c r="A298" s="136">
        <f t="shared" si="16"/>
        <v>244</v>
      </c>
      <c r="B298" s="109">
        <f t="shared" si="17"/>
        <v>217</v>
      </c>
      <c r="C298" s="7" t="s">
        <v>111</v>
      </c>
      <c r="D298" s="7" t="s">
        <v>112</v>
      </c>
      <c r="E298" s="7" t="s">
        <v>113</v>
      </c>
      <c r="F298" s="7" t="s">
        <v>55</v>
      </c>
      <c r="G298" s="7" t="s">
        <v>61</v>
      </c>
      <c r="H298" s="7" t="s">
        <v>45</v>
      </c>
      <c r="I298" s="7" t="s">
        <v>65</v>
      </c>
      <c r="J298" s="7" t="s">
        <v>34</v>
      </c>
      <c r="K298" s="7" t="s">
        <v>35</v>
      </c>
      <c r="L298" s="125">
        <v>15000000</v>
      </c>
      <c r="M298" s="7" t="s">
        <v>77</v>
      </c>
      <c r="N298" s="107">
        <v>45231</v>
      </c>
      <c r="O298" s="107">
        <v>45627</v>
      </c>
      <c r="P298" s="9" t="s">
        <v>68</v>
      </c>
      <c r="Q298" s="7" t="s">
        <v>46</v>
      </c>
      <c r="R298" s="7" t="s">
        <v>50</v>
      </c>
      <c r="S298" s="120"/>
    </row>
    <row r="299" spans="1:19" ht="63.75" x14ac:dyDescent="0.25">
      <c r="A299" s="136">
        <f t="shared" si="16"/>
        <v>245</v>
      </c>
      <c r="B299" s="109">
        <f t="shared" si="17"/>
        <v>218</v>
      </c>
      <c r="C299" s="7" t="s">
        <v>115</v>
      </c>
      <c r="D299" s="7" t="s">
        <v>116</v>
      </c>
      <c r="E299" s="9" t="s">
        <v>160</v>
      </c>
      <c r="F299" s="100" t="s">
        <v>33</v>
      </c>
      <c r="G299" s="7" t="s">
        <v>61</v>
      </c>
      <c r="H299" s="7" t="s">
        <v>45</v>
      </c>
      <c r="I299" s="7" t="s">
        <v>65</v>
      </c>
      <c r="J299" s="7" t="s">
        <v>34</v>
      </c>
      <c r="K299" s="7" t="s">
        <v>35</v>
      </c>
      <c r="L299" s="123">
        <v>7100000</v>
      </c>
      <c r="M299" s="106" t="s">
        <v>46</v>
      </c>
      <c r="N299" s="101">
        <v>44927</v>
      </c>
      <c r="O299" s="102">
        <v>45261</v>
      </c>
      <c r="P299" s="106" t="s">
        <v>37</v>
      </c>
      <c r="Q299" s="7" t="s">
        <v>36</v>
      </c>
      <c r="R299" s="7" t="s">
        <v>50</v>
      </c>
      <c r="S299" s="120"/>
    </row>
    <row r="300" spans="1:19" ht="63.75" x14ac:dyDescent="0.25">
      <c r="A300" s="136">
        <f t="shared" si="16"/>
        <v>246</v>
      </c>
      <c r="B300" s="109">
        <f t="shared" si="17"/>
        <v>219</v>
      </c>
      <c r="C300" s="9" t="s">
        <v>131</v>
      </c>
      <c r="D300" s="9" t="s">
        <v>132</v>
      </c>
      <c r="E300" s="9" t="s">
        <v>162</v>
      </c>
      <c r="F300" s="9" t="s">
        <v>33</v>
      </c>
      <c r="G300" s="108">
        <v>642</v>
      </c>
      <c r="H300" s="9" t="s">
        <v>45</v>
      </c>
      <c r="I300" s="9">
        <v>1</v>
      </c>
      <c r="J300" s="9" t="s">
        <v>34</v>
      </c>
      <c r="K300" s="9" t="s">
        <v>35</v>
      </c>
      <c r="L300" s="129">
        <v>40000000</v>
      </c>
      <c r="M300" s="9" t="s">
        <v>77</v>
      </c>
      <c r="N300" s="101">
        <v>44927</v>
      </c>
      <c r="O300" s="102">
        <v>45261</v>
      </c>
      <c r="P300" s="7" t="s">
        <v>37</v>
      </c>
      <c r="Q300" s="9" t="s">
        <v>36</v>
      </c>
      <c r="R300" s="8" t="s">
        <v>50</v>
      </c>
      <c r="S300" s="120"/>
    </row>
    <row r="301" spans="1:19" ht="63.75" x14ac:dyDescent="0.25">
      <c r="A301" s="136">
        <f t="shared" si="16"/>
        <v>247</v>
      </c>
      <c r="B301" s="109">
        <f t="shared" si="17"/>
        <v>220</v>
      </c>
      <c r="C301" s="7" t="s">
        <v>133</v>
      </c>
      <c r="D301" s="7" t="s">
        <v>133</v>
      </c>
      <c r="E301" s="106" t="s">
        <v>164</v>
      </c>
      <c r="F301" s="9" t="s">
        <v>33</v>
      </c>
      <c r="G301" s="7">
        <v>642</v>
      </c>
      <c r="H301" s="7" t="s">
        <v>45</v>
      </c>
      <c r="I301" s="7">
        <v>1</v>
      </c>
      <c r="J301" s="7" t="s">
        <v>34</v>
      </c>
      <c r="K301" s="7" t="s">
        <v>35</v>
      </c>
      <c r="L301" s="123">
        <v>25000000</v>
      </c>
      <c r="M301" s="7" t="s">
        <v>77</v>
      </c>
      <c r="N301" s="101">
        <v>44927</v>
      </c>
      <c r="O301" s="102">
        <v>45261</v>
      </c>
      <c r="P301" s="9" t="s">
        <v>37</v>
      </c>
      <c r="Q301" s="7" t="s">
        <v>36</v>
      </c>
      <c r="R301" s="7" t="s">
        <v>50</v>
      </c>
      <c r="S301" s="120"/>
    </row>
    <row r="302" spans="1:19" ht="63.75" x14ac:dyDescent="0.25">
      <c r="A302" s="136">
        <f t="shared" si="16"/>
        <v>248</v>
      </c>
      <c r="B302" s="109">
        <f t="shared" si="17"/>
        <v>221</v>
      </c>
      <c r="C302" s="7" t="s">
        <v>133</v>
      </c>
      <c r="D302" s="7" t="s">
        <v>133</v>
      </c>
      <c r="E302" s="9" t="s">
        <v>165</v>
      </c>
      <c r="F302" s="7" t="s">
        <v>74</v>
      </c>
      <c r="G302" s="7">
        <v>642</v>
      </c>
      <c r="H302" s="7" t="s">
        <v>45</v>
      </c>
      <c r="I302" s="7">
        <v>1</v>
      </c>
      <c r="J302" s="7" t="s">
        <v>34</v>
      </c>
      <c r="K302" s="7" t="s">
        <v>35</v>
      </c>
      <c r="L302" s="129">
        <v>40000000</v>
      </c>
      <c r="M302" s="9" t="s">
        <v>77</v>
      </c>
      <c r="N302" s="101">
        <v>44927</v>
      </c>
      <c r="O302" s="102">
        <v>45261</v>
      </c>
      <c r="P302" s="9" t="s">
        <v>68</v>
      </c>
      <c r="Q302" s="109" t="s">
        <v>77</v>
      </c>
      <c r="R302" s="7" t="s">
        <v>50</v>
      </c>
      <c r="S302" s="120"/>
    </row>
    <row r="303" spans="1:19" ht="63.75" x14ac:dyDescent="0.25">
      <c r="A303" s="136">
        <f t="shared" si="16"/>
        <v>249</v>
      </c>
      <c r="B303" s="109">
        <f t="shared" si="17"/>
        <v>222</v>
      </c>
      <c r="C303" s="7" t="s">
        <v>91</v>
      </c>
      <c r="D303" s="110" t="s">
        <v>67</v>
      </c>
      <c r="E303" s="9" t="s">
        <v>166</v>
      </c>
      <c r="F303" s="9" t="s">
        <v>74</v>
      </c>
      <c r="G303" s="9">
        <v>642</v>
      </c>
      <c r="H303" s="9" t="s">
        <v>45</v>
      </c>
      <c r="I303" s="9">
        <v>1</v>
      </c>
      <c r="J303" s="9" t="s">
        <v>34</v>
      </c>
      <c r="K303" s="9" t="s">
        <v>35</v>
      </c>
      <c r="L303" s="130">
        <v>80000000</v>
      </c>
      <c r="M303" s="3" t="s">
        <v>77</v>
      </c>
      <c r="N303" s="101">
        <v>44927</v>
      </c>
      <c r="O303" s="102">
        <v>45261</v>
      </c>
      <c r="P303" s="9" t="s">
        <v>68</v>
      </c>
      <c r="Q303" s="7" t="s">
        <v>46</v>
      </c>
      <c r="R303" s="7" t="s">
        <v>50</v>
      </c>
      <c r="S303" s="120"/>
    </row>
    <row r="304" spans="1:19" ht="63.75" x14ac:dyDescent="0.25">
      <c r="A304" s="136">
        <f t="shared" si="16"/>
        <v>250</v>
      </c>
      <c r="B304" s="109">
        <f t="shared" si="17"/>
        <v>223</v>
      </c>
      <c r="C304" s="7" t="s">
        <v>140</v>
      </c>
      <c r="D304" s="7" t="s">
        <v>141</v>
      </c>
      <c r="E304" s="9" t="s">
        <v>171</v>
      </c>
      <c r="F304" s="7" t="s">
        <v>74</v>
      </c>
      <c r="G304" s="111">
        <v>642</v>
      </c>
      <c r="H304" s="7" t="s">
        <v>45</v>
      </c>
      <c r="I304" s="7">
        <v>1</v>
      </c>
      <c r="J304" s="7" t="s">
        <v>34</v>
      </c>
      <c r="K304" s="7" t="s">
        <v>35</v>
      </c>
      <c r="L304" s="126">
        <v>1500000</v>
      </c>
      <c r="M304" s="7" t="s">
        <v>46</v>
      </c>
      <c r="N304" s="112">
        <v>44927</v>
      </c>
      <c r="O304" s="102">
        <v>45261</v>
      </c>
      <c r="P304" s="3" t="s">
        <v>75</v>
      </c>
      <c r="Q304" s="7" t="s">
        <v>36</v>
      </c>
      <c r="R304" s="7" t="s">
        <v>50</v>
      </c>
      <c r="S304" s="120"/>
    </row>
    <row r="305" spans="1:19" ht="63.75" x14ac:dyDescent="0.25">
      <c r="A305" s="136">
        <f t="shared" si="16"/>
        <v>251</v>
      </c>
      <c r="B305" s="109">
        <f t="shared" si="17"/>
        <v>224</v>
      </c>
      <c r="C305" s="113" t="s">
        <v>142</v>
      </c>
      <c r="D305" s="114" t="s">
        <v>142</v>
      </c>
      <c r="E305" s="3" t="s">
        <v>172</v>
      </c>
      <c r="F305" s="115" t="s">
        <v>74</v>
      </c>
      <c r="G305" s="114">
        <v>642</v>
      </c>
      <c r="H305" s="8" t="s">
        <v>45</v>
      </c>
      <c r="I305" s="8">
        <v>1</v>
      </c>
      <c r="J305" s="8" t="s">
        <v>34</v>
      </c>
      <c r="K305" s="8" t="s">
        <v>35</v>
      </c>
      <c r="L305" s="131">
        <f>850000+850000+850000</f>
        <v>2550000</v>
      </c>
      <c r="M305" s="116" t="s">
        <v>77</v>
      </c>
      <c r="N305" s="117">
        <v>44927</v>
      </c>
      <c r="O305" s="101">
        <v>45261</v>
      </c>
      <c r="P305" s="3" t="s">
        <v>75</v>
      </c>
      <c r="Q305" s="8" t="s">
        <v>77</v>
      </c>
      <c r="R305" s="8" t="s">
        <v>50</v>
      </c>
      <c r="S305" s="120"/>
    </row>
    <row r="306" spans="1:19" ht="63.75" x14ac:dyDescent="0.25">
      <c r="A306" s="136">
        <f t="shared" si="16"/>
        <v>252</v>
      </c>
      <c r="B306" s="109">
        <f t="shared" si="17"/>
        <v>225</v>
      </c>
      <c r="C306" s="9" t="s">
        <v>66</v>
      </c>
      <c r="D306" s="9" t="s">
        <v>105</v>
      </c>
      <c r="E306" s="100" t="s">
        <v>173</v>
      </c>
      <c r="F306" s="100" t="s">
        <v>110</v>
      </c>
      <c r="G306" s="118">
        <v>642</v>
      </c>
      <c r="H306" s="100" t="s">
        <v>45</v>
      </c>
      <c r="I306" s="9">
        <v>7</v>
      </c>
      <c r="J306" s="100" t="s">
        <v>34</v>
      </c>
      <c r="K306" s="100" t="s">
        <v>35</v>
      </c>
      <c r="L306" s="129">
        <v>30000000</v>
      </c>
      <c r="M306" s="9" t="s">
        <v>77</v>
      </c>
      <c r="N306" s="119">
        <v>44927</v>
      </c>
      <c r="O306" s="102">
        <v>45261</v>
      </c>
      <c r="P306" s="100" t="s">
        <v>300</v>
      </c>
      <c r="Q306" s="100" t="s">
        <v>77</v>
      </c>
      <c r="R306" s="9" t="s">
        <v>50</v>
      </c>
      <c r="S306" s="121"/>
    </row>
    <row r="307" spans="1:19" ht="18.75" x14ac:dyDescent="0.3">
      <c r="A307" s="173" t="s">
        <v>301</v>
      </c>
      <c r="B307" s="173"/>
      <c r="C307" s="173"/>
      <c r="D307" s="173"/>
      <c r="E307" s="173"/>
      <c r="F307" s="173"/>
      <c r="G307" s="173"/>
      <c r="H307" s="173"/>
      <c r="I307" s="173"/>
      <c r="J307" s="173"/>
      <c r="K307" s="173"/>
      <c r="L307" s="173"/>
      <c r="M307" s="173"/>
      <c r="N307" s="173"/>
      <c r="O307" s="173"/>
      <c r="P307" s="173"/>
      <c r="Q307" s="173"/>
      <c r="R307" s="173"/>
      <c r="S307" s="120"/>
    </row>
    <row r="308" spans="1:19" ht="76.5" x14ac:dyDescent="0.25">
      <c r="A308" s="136">
        <f>A306+1</f>
        <v>253</v>
      </c>
      <c r="B308" s="135">
        <v>226</v>
      </c>
      <c r="C308" s="9" t="s">
        <v>43</v>
      </c>
      <c r="D308" s="9" t="s">
        <v>44</v>
      </c>
      <c r="E308" s="100" t="s">
        <v>42</v>
      </c>
      <c r="F308" s="9" t="s">
        <v>33</v>
      </c>
      <c r="G308" s="9">
        <v>642</v>
      </c>
      <c r="H308" s="9" t="s">
        <v>45</v>
      </c>
      <c r="I308" s="9">
        <v>1</v>
      </c>
      <c r="J308" s="9" t="s">
        <v>34</v>
      </c>
      <c r="K308" s="7" t="s">
        <v>35</v>
      </c>
      <c r="L308" s="123">
        <v>1200000</v>
      </c>
      <c r="M308" s="9" t="s">
        <v>46</v>
      </c>
      <c r="N308" s="101">
        <v>45292</v>
      </c>
      <c r="O308" s="102">
        <v>45627</v>
      </c>
      <c r="P308" s="7" t="s">
        <v>37</v>
      </c>
      <c r="Q308" s="7" t="s">
        <v>36</v>
      </c>
      <c r="R308" s="7" t="s">
        <v>38</v>
      </c>
      <c r="S308" s="120"/>
    </row>
    <row r="309" spans="1:19" ht="63.75" x14ac:dyDescent="0.25">
      <c r="A309" s="136">
        <f>A308+1</f>
        <v>254</v>
      </c>
      <c r="B309" s="109">
        <f>B308+1</f>
        <v>227</v>
      </c>
      <c r="C309" s="7" t="s">
        <v>51</v>
      </c>
      <c r="D309" s="7" t="s">
        <v>52</v>
      </c>
      <c r="E309" s="7" t="s">
        <v>153</v>
      </c>
      <c r="F309" s="7" t="s">
        <v>33</v>
      </c>
      <c r="G309" s="7">
        <v>642</v>
      </c>
      <c r="H309" s="7" t="s">
        <v>45</v>
      </c>
      <c r="I309" s="7">
        <v>1</v>
      </c>
      <c r="J309" s="7" t="s">
        <v>34</v>
      </c>
      <c r="K309" s="7" t="s">
        <v>35</v>
      </c>
      <c r="L309" s="124">
        <v>9500000</v>
      </c>
      <c r="M309" s="7" t="s">
        <v>46</v>
      </c>
      <c r="N309" s="101">
        <v>45292</v>
      </c>
      <c r="O309" s="102">
        <v>45627</v>
      </c>
      <c r="P309" s="7" t="s">
        <v>37</v>
      </c>
      <c r="Q309" s="7" t="s">
        <v>36</v>
      </c>
      <c r="R309" s="7" t="s">
        <v>50</v>
      </c>
      <c r="S309" s="120"/>
    </row>
    <row r="310" spans="1:19" ht="63.75" x14ac:dyDescent="0.25">
      <c r="A310" s="136">
        <f t="shared" ref="A310:A327" si="18">A309+1</f>
        <v>255</v>
      </c>
      <c r="B310" s="109">
        <f t="shared" ref="B310:B327" si="19">B309+1</f>
        <v>228</v>
      </c>
      <c r="C310" s="7" t="s">
        <v>59</v>
      </c>
      <c r="D310" s="7" t="s">
        <v>60</v>
      </c>
      <c r="E310" s="7" t="s">
        <v>154</v>
      </c>
      <c r="F310" s="7" t="s">
        <v>33</v>
      </c>
      <c r="G310" s="7">
        <v>642</v>
      </c>
      <c r="H310" s="7" t="s">
        <v>45</v>
      </c>
      <c r="I310" s="7">
        <v>1</v>
      </c>
      <c r="J310" s="7" t="s">
        <v>34</v>
      </c>
      <c r="K310" s="7" t="s">
        <v>35</v>
      </c>
      <c r="L310" s="125">
        <v>38000000</v>
      </c>
      <c r="M310" s="7" t="s">
        <v>46</v>
      </c>
      <c r="N310" s="101">
        <v>45292</v>
      </c>
      <c r="O310" s="102">
        <v>45627</v>
      </c>
      <c r="P310" s="7" t="s">
        <v>37</v>
      </c>
      <c r="Q310" s="7" t="s">
        <v>36</v>
      </c>
      <c r="R310" s="7" t="s">
        <v>50</v>
      </c>
      <c r="S310" s="120"/>
    </row>
    <row r="311" spans="1:19" ht="63.75" x14ac:dyDescent="0.25">
      <c r="A311" s="136">
        <f t="shared" si="18"/>
        <v>256</v>
      </c>
      <c r="B311" s="109">
        <f t="shared" si="19"/>
        <v>229</v>
      </c>
      <c r="C311" s="7" t="s">
        <v>66</v>
      </c>
      <c r="D311" s="7" t="s">
        <v>67</v>
      </c>
      <c r="E311" s="7" t="s">
        <v>155</v>
      </c>
      <c r="F311" s="7" t="s">
        <v>55</v>
      </c>
      <c r="G311" s="7">
        <v>642</v>
      </c>
      <c r="H311" s="7" t="s">
        <v>45</v>
      </c>
      <c r="I311" s="7">
        <v>1</v>
      </c>
      <c r="J311" s="7" t="s">
        <v>34</v>
      </c>
      <c r="K311" s="7" t="s">
        <v>35</v>
      </c>
      <c r="L311" s="126">
        <v>5000000</v>
      </c>
      <c r="M311" s="7" t="s">
        <v>46</v>
      </c>
      <c r="N311" s="101">
        <v>45292</v>
      </c>
      <c r="O311" s="102">
        <v>45627</v>
      </c>
      <c r="P311" s="9" t="s">
        <v>68</v>
      </c>
      <c r="Q311" s="7" t="s">
        <v>46</v>
      </c>
      <c r="R311" s="7" t="s">
        <v>50</v>
      </c>
      <c r="S311" s="120"/>
    </row>
    <row r="312" spans="1:19" ht="63.75" x14ac:dyDescent="0.25">
      <c r="A312" s="136">
        <f t="shared" si="18"/>
        <v>257</v>
      </c>
      <c r="B312" s="109">
        <f t="shared" si="19"/>
        <v>230</v>
      </c>
      <c r="C312" s="7" t="s">
        <v>80</v>
      </c>
      <c r="D312" s="7" t="s">
        <v>81</v>
      </c>
      <c r="E312" s="7" t="s">
        <v>79</v>
      </c>
      <c r="F312" s="7" t="s">
        <v>33</v>
      </c>
      <c r="G312" s="7">
        <v>642</v>
      </c>
      <c r="H312" s="7" t="s">
        <v>45</v>
      </c>
      <c r="I312" s="7">
        <v>1</v>
      </c>
      <c r="J312" s="7" t="s">
        <v>34</v>
      </c>
      <c r="K312" s="7" t="s">
        <v>35</v>
      </c>
      <c r="L312" s="127">
        <v>10000000</v>
      </c>
      <c r="M312" s="7" t="s">
        <v>46</v>
      </c>
      <c r="N312" s="101">
        <v>45292</v>
      </c>
      <c r="O312" s="102">
        <v>45627</v>
      </c>
      <c r="P312" s="7" t="s">
        <v>37</v>
      </c>
      <c r="Q312" s="7" t="s">
        <v>36</v>
      </c>
      <c r="R312" s="7" t="s">
        <v>50</v>
      </c>
      <c r="S312" s="120"/>
    </row>
    <row r="313" spans="1:19" ht="63.75" x14ac:dyDescent="0.25">
      <c r="A313" s="136">
        <f t="shared" si="18"/>
        <v>258</v>
      </c>
      <c r="B313" s="109">
        <f t="shared" si="19"/>
        <v>231</v>
      </c>
      <c r="C313" s="7" t="s">
        <v>89</v>
      </c>
      <c r="D313" s="7" t="s">
        <v>90</v>
      </c>
      <c r="E313" s="103" t="s">
        <v>156</v>
      </c>
      <c r="F313" s="7" t="s">
        <v>55</v>
      </c>
      <c r="G313" s="7">
        <v>642</v>
      </c>
      <c r="H313" s="7" t="s">
        <v>45</v>
      </c>
      <c r="I313" s="7">
        <v>1</v>
      </c>
      <c r="J313" s="7" t="s">
        <v>34</v>
      </c>
      <c r="K313" s="7" t="s">
        <v>35</v>
      </c>
      <c r="L313" s="126">
        <v>8000000</v>
      </c>
      <c r="M313" s="7" t="s">
        <v>46</v>
      </c>
      <c r="N313" s="101">
        <v>45292</v>
      </c>
      <c r="O313" s="102">
        <v>45627</v>
      </c>
      <c r="P313" s="9" t="s">
        <v>75</v>
      </c>
      <c r="Q313" s="7" t="s">
        <v>46</v>
      </c>
      <c r="R313" s="7" t="s">
        <v>50</v>
      </c>
      <c r="S313" s="120"/>
    </row>
    <row r="314" spans="1:19" ht="63.75" x14ac:dyDescent="0.25">
      <c r="A314" s="136">
        <f t="shared" si="18"/>
        <v>259</v>
      </c>
      <c r="B314" s="109">
        <f t="shared" si="19"/>
        <v>232</v>
      </c>
      <c r="C314" s="104" t="s">
        <v>91</v>
      </c>
      <c r="D314" s="104" t="s">
        <v>67</v>
      </c>
      <c r="E314" s="104" t="s">
        <v>92</v>
      </c>
      <c r="F314" s="104" t="s">
        <v>55</v>
      </c>
      <c r="G314" s="104">
        <v>642</v>
      </c>
      <c r="H314" s="104" t="s">
        <v>45</v>
      </c>
      <c r="I314" s="104">
        <v>1</v>
      </c>
      <c r="J314" s="104" t="s">
        <v>34</v>
      </c>
      <c r="K314" s="104" t="s">
        <v>35</v>
      </c>
      <c r="L314" s="128">
        <v>10500000</v>
      </c>
      <c r="M314" s="104" t="s">
        <v>77</v>
      </c>
      <c r="N314" s="101">
        <v>45292</v>
      </c>
      <c r="O314" s="102">
        <v>45627</v>
      </c>
      <c r="P314" s="105" t="s">
        <v>68</v>
      </c>
      <c r="Q314" s="7" t="s">
        <v>46</v>
      </c>
      <c r="R314" s="7" t="s">
        <v>50</v>
      </c>
      <c r="S314" s="120"/>
    </row>
    <row r="315" spans="1:19" ht="63.75" x14ac:dyDescent="0.25">
      <c r="A315" s="136">
        <f t="shared" si="18"/>
        <v>260</v>
      </c>
      <c r="B315" s="109">
        <f t="shared" si="19"/>
        <v>233</v>
      </c>
      <c r="C315" s="7" t="s">
        <v>93</v>
      </c>
      <c r="D315" s="7" t="s">
        <v>94</v>
      </c>
      <c r="E315" s="105" t="s">
        <v>157</v>
      </c>
      <c r="F315" s="7" t="s">
        <v>33</v>
      </c>
      <c r="G315" s="7">
        <v>642</v>
      </c>
      <c r="H315" s="7" t="s">
        <v>45</v>
      </c>
      <c r="I315" s="7">
        <v>1</v>
      </c>
      <c r="J315" s="7" t="s">
        <v>34</v>
      </c>
      <c r="K315" s="7" t="s">
        <v>35</v>
      </c>
      <c r="L315" s="125">
        <f>(1800000+2000000+600000)*1.1</f>
        <v>4840000</v>
      </c>
      <c r="M315" s="7" t="s">
        <v>77</v>
      </c>
      <c r="N315" s="101">
        <v>45292</v>
      </c>
      <c r="O315" s="102">
        <v>45627</v>
      </c>
      <c r="P315" s="7" t="s">
        <v>37</v>
      </c>
      <c r="Q315" s="7" t="s">
        <v>36</v>
      </c>
      <c r="R315" s="7" t="s">
        <v>50</v>
      </c>
      <c r="S315" s="120"/>
    </row>
    <row r="316" spans="1:19" ht="63.75" x14ac:dyDescent="0.25">
      <c r="A316" s="136">
        <f t="shared" si="18"/>
        <v>261</v>
      </c>
      <c r="B316" s="166">
        <f t="shared" si="19"/>
        <v>234</v>
      </c>
      <c r="C316" s="2" t="s">
        <v>66</v>
      </c>
      <c r="D316" s="2" t="s">
        <v>105</v>
      </c>
      <c r="E316" s="2" t="s">
        <v>158</v>
      </c>
      <c r="F316" s="2" t="s">
        <v>55</v>
      </c>
      <c r="G316" s="2">
        <v>642</v>
      </c>
      <c r="H316" s="2" t="s">
        <v>45</v>
      </c>
      <c r="I316" s="2">
        <v>1</v>
      </c>
      <c r="J316" s="2" t="s">
        <v>34</v>
      </c>
      <c r="K316" s="2" t="s">
        <v>35</v>
      </c>
      <c r="L316" s="167">
        <v>12000000</v>
      </c>
      <c r="M316" s="2" t="s">
        <v>46</v>
      </c>
      <c r="N316" s="168">
        <v>45292</v>
      </c>
      <c r="O316" s="169">
        <v>45627</v>
      </c>
      <c r="P316" s="10" t="s">
        <v>68</v>
      </c>
      <c r="Q316" s="2" t="s">
        <v>46</v>
      </c>
      <c r="R316" s="2" t="s">
        <v>50</v>
      </c>
      <c r="S316" s="120"/>
    </row>
    <row r="317" spans="1:19" ht="63.75" x14ac:dyDescent="0.25">
      <c r="A317" s="136">
        <f t="shared" si="18"/>
        <v>262</v>
      </c>
      <c r="B317" s="109">
        <f t="shared" si="19"/>
        <v>235</v>
      </c>
      <c r="C317" s="7" t="s">
        <v>106</v>
      </c>
      <c r="D317" s="7" t="s">
        <v>107</v>
      </c>
      <c r="E317" s="100" t="s">
        <v>159</v>
      </c>
      <c r="F317" s="7" t="s">
        <v>74</v>
      </c>
      <c r="G317" s="7">
        <v>796</v>
      </c>
      <c r="H317" s="100" t="s">
        <v>109</v>
      </c>
      <c r="I317" s="11">
        <v>330000</v>
      </c>
      <c r="J317" s="100" t="s">
        <v>34</v>
      </c>
      <c r="K317" s="100" t="s">
        <v>35</v>
      </c>
      <c r="L317" s="123">
        <v>10000000</v>
      </c>
      <c r="M317" s="106" t="s">
        <v>46</v>
      </c>
      <c r="N317" s="101">
        <v>45292</v>
      </c>
      <c r="O317" s="102">
        <v>45627</v>
      </c>
      <c r="P317" s="9" t="s">
        <v>75</v>
      </c>
      <c r="Q317" s="100" t="s">
        <v>46</v>
      </c>
      <c r="R317" s="7" t="s">
        <v>50</v>
      </c>
      <c r="S317" s="120"/>
    </row>
    <row r="318" spans="1:19" ht="63.75" x14ac:dyDescent="0.25">
      <c r="A318" s="136">
        <f t="shared" si="18"/>
        <v>263</v>
      </c>
      <c r="B318" s="109">
        <f t="shared" si="19"/>
        <v>236</v>
      </c>
      <c r="C318" s="7" t="s">
        <v>111</v>
      </c>
      <c r="D318" s="7" t="s">
        <v>112</v>
      </c>
      <c r="E318" s="7" t="s">
        <v>113</v>
      </c>
      <c r="F318" s="7" t="s">
        <v>55</v>
      </c>
      <c r="G318" s="7" t="s">
        <v>61</v>
      </c>
      <c r="H318" s="7" t="s">
        <v>45</v>
      </c>
      <c r="I318" s="7" t="s">
        <v>65</v>
      </c>
      <c r="J318" s="7" t="s">
        <v>34</v>
      </c>
      <c r="K318" s="7" t="s">
        <v>35</v>
      </c>
      <c r="L318" s="125">
        <v>16500000</v>
      </c>
      <c r="M318" s="7" t="s">
        <v>77</v>
      </c>
      <c r="N318" s="101">
        <v>45292</v>
      </c>
      <c r="O318" s="102">
        <v>45627</v>
      </c>
      <c r="P318" s="9" t="s">
        <v>68</v>
      </c>
      <c r="Q318" s="7" t="s">
        <v>46</v>
      </c>
      <c r="R318" s="7" t="s">
        <v>50</v>
      </c>
      <c r="S318" s="120"/>
    </row>
    <row r="319" spans="1:19" ht="63.75" x14ac:dyDescent="0.25">
      <c r="A319" s="136">
        <f t="shared" si="18"/>
        <v>264</v>
      </c>
      <c r="B319" s="109">
        <f t="shared" si="19"/>
        <v>237</v>
      </c>
      <c r="C319" s="7" t="s">
        <v>115</v>
      </c>
      <c r="D319" s="7" t="s">
        <v>116</v>
      </c>
      <c r="E319" s="9" t="s">
        <v>160</v>
      </c>
      <c r="F319" s="100" t="s">
        <v>33</v>
      </c>
      <c r="G319" s="7" t="s">
        <v>61</v>
      </c>
      <c r="H319" s="7" t="s">
        <v>45</v>
      </c>
      <c r="I319" s="7" t="s">
        <v>65</v>
      </c>
      <c r="J319" s="7" t="s">
        <v>34</v>
      </c>
      <c r="K319" s="7" t="s">
        <v>35</v>
      </c>
      <c r="L319" s="123">
        <v>7000000</v>
      </c>
      <c r="M319" s="106" t="s">
        <v>46</v>
      </c>
      <c r="N319" s="101">
        <v>45292</v>
      </c>
      <c r="O319" s="102">
        <v>45627</v>
      </c>
      <c r="P319" s="106" t="s">
        <v>37</v>
      </c>
      <c r="Q319" s="7" t="s">
        <v>36</v>
      </c>
      <c r="R319" s="7" t="s">
        <v>50</v>
      </c>
      <c r="S319" s="120"/>
    </row>
    <row r="320" spans="1:19" ht="63.75" x14ac:dyDescent="0.25">
      <c r="A320" s="136">
        <f t="shared" si="18"/>
        <v>265</v>
      </c>
      <c r="B320" s="109">
        <f t="shared" si="19"/>
        <v>238</v>
      </c>
      <c r="C320" s="9" t="s">
        <v>131</v>
      </c>
      <c r="D320" s="9" t="s">
        <v>132</v>
      </c>
      <c r="E320" s="9" t="s">
        <v>162</v>
      </c>
      <c r="F320" s="9" t="s">
        <v>33</v>
      </c>
      <c r="G320" s="108">
        <v>642</v>
      </c>
      <c r="H320" s="9" t="s">
        <v>45</v>
      </c>
      <c r="I320" s="9">
        <v>1</v>
      </c>
      <c r="J320" s="9" t="s">
        <v>34</v>
      </c>
      <c r="K320" s="9" t="s">
        <v>35</v>
      </c>
      <c r="L320" s="129">
        <v>52000000</v>
      </c>
      <c r="M320" s="9" t="s">
        <v>77</v>
      </c>
      <c r="N320" s="101">
        <v>45292</v>
      </c>
      <c r="O320" s="102">
        <v>45627</v>
      </c>
      <c r="P320" s="7" t="s">
        <v>37</v>
      </c>
      <c r="Q320" s="9" t="s">
        <v>36</v>
      </c>
      <c r="R320" s="8" t="s">
        <v>50</v>
      </c>
      <c r="S320" s="120"/>
    </row>
    <row r="321" spans="1:19" ht="63.75" x14ac:dyDescent="0.25">
      <c r="A321" s="136">
        <f t="shared" si="18"/>
        <v>266</v>
      </c>
      <c r="B321" s="109">
        <f t="shared" si="19"/>
        <v>239</v>
      </c>
      <c r="C321" s="7" t="s">
        <v>133</v>
      </c>
      <c r="D321" s="7" t="s">
        <v>133</v>
      </c>
      <c r="E321" s="106" t="s">
        <v>164</v>
      </c>
      <c r="F321" s="9" t="s">
        <v>33</v>
      </c>
      <c r="G321" s="7">
        <v>642</v>
      </c>
      <c r="H321" s="7" t="s">
        <v>45</v>
      </c>
      <c r="I321" s="7">
        <v>1</v>
      </c>
      <c r="J321" s="7" t="s">
        <v>34</v>
      </c>
      <c r="K321" s="7" t="s">
        <v>35</v>
      </c>
      <c r="L321" s="123">
        <v>20000000</v>
      </c>
      <c r="M321" s="7" t="s">
        <v>77</v>
      </c>
      <c r="N321" s="101">
        <v>45292</v>
      </c>
      <c r="O321" s="102">
        <v>45627</v>
      </c>
      <c r="P321" s="9" t="s">
        <v>37</v>
      </c>
      <c r="Q321" s="7" t="s">
        <v>36</v>
      </c>
      <c r="R321" s="7" t="s">
        <v>50</v>
      </c>
      <c r="S321" s="120"/>
    </row>
    <row r="322" spans="1:19" ht="63.75" x14ac:dyDescent="0.25">
      <c r="A322" s="136">
        <f t="shared" si="18"/>
        <v>267</v>
      </c>
      <c r="B322" s="109">
        <f t="shared" si="19"/>
        <v>240</v>
      </c>
      <c r="C322" s="7" t="s">
        <v>133</v>
      </c>
      <c r="D322" s="7" t="s">
        <v>133</v>
      </c>
      <c r="E322" s="9" t="s">
        <v>165</v>
      </c>
      <c r="F322" s="7" t="s">
        <v>74</v>
      </c>
      <c r="G322" s="7">
        <v>642</v>
      </c>
      <c r="H322" s="7" t="s">
        <v>45</v>
      </c>
      <c r="I322" s="7">
        <v>1</v>
      </c>
      <c r="J322" s="7" t="s">
        <v>34</v>
      </c>
      <c r="K322" s="7" t="s">
        <v>35</v>
      </c>
      <c r="L322" s="129">
        <v>30000000</v>
      </c>
      <c r="M322" s="9" t="s">
        <v>77</v>
      </c>
      <c r="N322" s="101">
        <v>45292</v>
      </c>
      <c r="O322" s="102">
        <v>45627</v>
      </c>
      <c r="P322" s="9" t="s">
        <v>68</v>
      </c>
      <c r="Q322" s="109" t="s">
        <v>77</v>
      </c>
      <c r="R322" s="7" t="s">
        <v>50</v>
      </c>
      <c r="S322" s="120"/>
    </row>
    <row r="323" spans="1:19" ht="63.75" x14ac:dyDescent="0.25">
      <c r="A323" s="136">
        <f t="shared" si="18"/>
        <v>268</v>
      </c>
      <c r="B323" s="109">
        <f t="shared" si="19"/>
        <v>241</v>
      </c>
      <c r="C323" s="7" t="s">
        <v>91</v>
      </c>
      <c r="D323" s="110" t="s">
        <v>67</v>
      </c>
      <c r="E323" s="9" t="s">
        <v>166</v>
      </c>
      <c r="F323" s="9" t="s">
        <v>74</v>
      </c>
      <c r="G323" s="9">
        <v>642</v>
      </c>
      <c r="H323" s="9" t="s">
        <v>45</v>
      </c>
      <c r="I323" s="9">
        <v>1</v>
      </c>
      <c r="J323" s="9" t="s">
        <v>34</v>
      </c>
      <c r="K323" s="9" t="s">
        <v>35</v>
      </c>
      <c r="L323" s="130">
        <v>60000000</v>
      </c>
      <c r="M323" s="3" t="s">
        <v>77</v>
      </c>
      <c r="N323" s="101">
        <v>45292</v>
      </c>
      <c r="O323" s="102">
        <v>45627</v>
      </c>
      <c r="P323" s="9" t="s">
        <v>68</v>
      </c>
      <c r="Q323" s="7" t="s">
        <v>46</v>
      </c>
      <c r="R323" s="7" t="s">
        <v>50</v>
      </c>
      <c r="S323" s="120"/>
    </row>
    <row r="324" spans="1:19" ht="63.75" x14ac:dyDescent="0.25">
      <c r="A324" s="136">
        <f t="shared" si="18"/>
        <v>269</v>
      </c>
      <c r="B324" s="109">
        <f t="shared" si="19"/>
        <v>242</v>
      </c>
      <c r="C324" s="2" t="s">
        <v>167</v>
      </c>
      <c r="D324" s="2" t="s">
        <v>168</v>
      </c>
      <c r="E324" s="7" t="s">
        <v>169</v>
      </c>
      <c r="F324" s="7" t="s">
        <v>74</v>
      </c>
      <c r="G324" s="111">
        <v>642</v>
      </c>
      <c r="H324" s="7" t="s">
        <v>45</v>
      </c>
      <c r="I324" s="7">
        <v>1</v>
      </c>
      <c r="J324" s="7" t="s">
        <v>34</v>
      </c>
      <c r="K324" s="7" t="s">
        <v>35</v>
      </c>
      <c r="L324" s="126">
        <v>5000000</v>
      </c>
      <c r="M324" s="7" t="s">
        <v>77</v>
      </c>
      <c r="N324" s="101">
        <v>45292</v>
      </c>
      <c r="O324" s="102">
        <v>45627</v>
      </c>
      <c r="P324" s="9" t="s">
        <v>68</v>
      </c>
      <c r="Q324" s="7" t="s">
        <v>46</v>
      </c>
      <c r="R324" s="7" t="s">
        <v>50</v>
      </c>
      <c r="S324" s="120"/>
    </row>
    <row r="325" spans="1:19" ht="63.75" x14ac:dyDescent="0.25">
      <c r="A325" s="136">
        <f t="shared" si="18"/>
        <v>270</v>
      </c>
      <c r="B325" s="109">
        <f t="shared" si="19"/>
        <v>243</v>
      </c>
      <c r="C325" s="7" t="s">
        <v>140</v>
      </c>
      <c r="D325" s="7" t="s">
        <v>141</v>
      </c>
      <c r="E325" s="9" t="s">
        <v>171</v>
      </c>
      <c r="F325" s="7" t="s">
        <v>33</v>
      </c>
      <c r="G325" s="111">
        <v>642</v>
      </c>
      <c r="H325" s="7" t="s">
        <v>45</v>
      </c>
      <c r="I325" s="7">
        <v>1</v>
      </c>
      <c r="J325" s="7" t="s">
        <v>34</v>
      </c>
      <c r="K325" s="7" t="s">
        <v>35</v>
      </c>
      <c r="L325" s="126">
        <f>2400000+1350000+800000+600000</f>
        <v>5150000</v>
      </c>
      <c r="M325" s="7" t="s">
        <v>46</v>
      </c>
      <c r="N325" s="112">
        <v>45292</v>
      </c>
      <c r="O325" s="102">
        <v>45627</v>
      </c>
      <c r="P325" s="7" t="s">
        <v>37</v>
      </c>
      <c r="Q325" s="7" t="s">
        <v>36</v>
      </c>
      <c r="R325" s="7" t="s">
        <v>50</v>
      </c>
      <c r="S325" s="120"/>
    </row>
    <row r="326" spans="1:19" ht="63.75" x14ac:dyDescent="0.25">
      <c r="A326" s="136">
        <f t="shared" si="18"/>
        <v>271</v>
      </c>
      <c r="B326" s="109">
        <f t="shared" si="19"/>
        <v>244</v>
      </c>
      <c r="C326" s="113" t="s">
        <v>142</v>
      </c>
      <c r="D326" s="114" t="s">
        <v>142</v>
      </c>
      <c r="E326" s="3" t="s">
        <v>172</v>
      </c>
      <c r="F326" s="115" t="s">
        <v>74</v>
      </c>
      <c r="G326" s="114">
        <v>642</v>
      </c>
      <c r="H326" s="8" t="s">
        <v>45</v>
      </c>
      <c r="I326" s="8">
        <v>1</v>
      </c>
      <c r="J326" s="8" t="s">
        <v>34</v>
      </c>
      <c r="K326" s="8" t="s">
        <v>35</v>
      </c>
      <c r="L326" s="131">
        <v>5000000</v>
      </c>
      <c r="M326" s="116" t="s">
        <v>77</v>
      </c>
      <c r="N326" s="117">
        <v>45292</v>
      </c>
      <c r="O326" s="101">
        <v>45627</v>
      </c>
      <c r="P326" s="3" t="s">
        <v>75</v>
      </c>
      <c r="Q326" s="8" t="s">
        <v>77</v>
      </c>
      <c r="R326" s="8" t="s">
        <v>50</v>
      </c>
      <c r="S326" s="120"/>
    </row>
    <row r="327" spans="1:19" ht="63.75" x14ac:dyDescent="0.25">
      <c r="A327" s="136">
        <f t="shared" si="18"/>
        <v>272</v>
      </c>
      <c r="B327" s="109">
        <f t="shared" si="19"/>
        <v>245</v>
      </c>
      <c r="C327" s="9" t="s">
        <v>66</v>
      </c>
      <c r="D327" s="9" t="s">
        <v>105</v>
      </c>
      <c r="E327" s="100" t="s">
        <v>173</v>
      </c>
      <c r="F327" s="100" t="s">
        <v>110</v>
      </c>
      <c r="G327" s="118">
        <v>642</v>
      </c>
      <c r="H327" s="100" t="s">
        <v>45</v>
      </c>
      <c r="I327" s="9">
        <v>7</v>
      </c>
      <c r="J327" s="100" t="s">
        <v>34</v>
      </c>
      <c r="K327" s="100" t="s">
        <v>35</v>
      </c>
      <c r="L327" s="129">
        <f>15600000+7500000</f>
        <v>23100000</v>
      </c>
      <c r="M327" s="9" t="s">
        <v>77</v>
      </c>
      <c r="N327" s="119">
        <v>45292</v>
      </c>
      <c r="O327" s="102">
        <v>45627</v>
      </c>
      <c r="P327" s="9" t="s">
        <v>68</v>
      </c>
      <c r="Q327" s="100" t="s">
        <v>77</v>
      </c>
      <c r="R327" s="9" t="s">
        <v>50</v>
      </c>
      <c r="S327" s="120"/>
    </row>
  </sheetData>
  <mergeCells count="36">
    <mergeCell ref="B233:R233"/>
    <mergeCell ref="B259:R259"/>
    <mergeCell ref="B12:C12"/>
    <mergeCell ref="D12:M12"/>
    <mergeCell ref="B13:C13"/>
    <mergeCell ref="D13:M13"/>
    <mergeCell ref="B14:C14"/>
    <mergeCell ref="D14:M14"/>
    <mergeCell ref="B15:C15"/>
    <mergeCell ref="D15:M15"/>
    <mergeCell ref="B16:C16"/>
    <mergeCell ref="D16:M16"/>
    <mergeCell ref="B17:C17"/>
    <mergeCell ref="D17:M17"/>
    <mergeCell ref="N22:O23"/>
    <mergeCell ref="B8:M8"/>
    <mergeCell ref="B9:M9"/>
    <mergeCell ref="B10:M10"/>
    <mergeCell ref="B11:C11"/>
    <mergeCell ref="D11:M11"/>
    <mergeCell ref="A22:A24"/>
    <mergeCell ref="A307:R307"/>
    <mergeCell ref="A232:R232"/>
    <mergeCell ref="P22:P24"/>
    <mergeCell ref="Q22:Q24"/>
    <mergeCell ref="R22:R24"/>
    <mergeCell ref="F22:F24"/>
    <mergeCell ref="G22:H23"/>
    <mergeCell ref="I22:I24"/>
    <mergeCell ref="J22:K23"/>
    <mergeCell ref="L22:L24"/>
    <mergeCell ref="M22:M24"/>
    <mergeCell ref="B22:B24"/>
    <mergeCell ref="C22:C24"/>
    <mergeCell ref="D22:D24"/>
    <mergeCell ref="E22:E24"/>
  </mergeCells>
  <conditionalFormatting sqref="E111:E112 E168 E114:E116 E161:E164">
    <cfRule type="expression" dxfId="38" priority="55" stopIfTrue="1">
      <formula>IF(#REF!=0,TRUE(),FALSE())</formula>
    </cfRule>
    <cfRule type="expression" dxfId="37" priority="56" stopIfTrue="1">
      <formula>IF(#REF!=1,TRUE(),FALSE())</formula>
    </cfRule>
    <cfRule type="expression" dxfId="36" priority="57" stopIfTrue="1">
      <formula>IF(#REF!=2,TRUE(),FALSE())</formula>
    </cfRule>
  </conditionalFormatting>
  <conditionalFormatting sqref="E160">
    <cfRule type="expression" dxfId="35" priority="52" stopIfTrue="1">
      <formula>IF(#REF!=0,TRUE(),FALSE())</formula>
    </cfRule>
    <cfRule type="expression" dxfId="34" priority="53" stopIfTrue="1">
      <formula>IF(#REF!=1,TRUE(),FALSE())</formula>
    </cfRule>
    <cfRule type="expression" dxfId="33" priority="54" stopIfTrue="1">
      <formula>IF(#REF!=2,TRUE(),FALSE())</formula>
    </cfRule>
  </conditionalFormatting>
  <conditionalFormatting sqref="E166:E167">
    <cfRule type="expression" dxfId="32" priority="46" stopIfTrue="1">
      <formula>IF(#REF!=0,TRUE(),FALSE())</formula>
    </cfRule>
    <cfRule type="expression" dxfId="31" priority="47" stopIfTrue="1">
      <formula>IF(#REF!=1,TRUE(),FALSE())</formula>
    </cfRule>
    <cfRule type="expression" dxfId="30" priority="48" stopIfTrue="1">
      <formula>IF(#REF!=2,TRUE(),FALSE())</formula>
    </cfRule>
  </conditionalFormatting>
  <conditionalFormatting sqref="E165">
    <cfRule type="expression" dxfId="29" priority="43" stopIfTrue="1">
      <formula>IF(#REF!=0,TRUE(),FALSE())</formula>
    </cfRule>
    <cfRule type="expression" dxfId="28" priority="44" stopIfTrue="1">
      <formula>IF(#REF!=1,TRUE(),FALSE())</formula>
    </cfRule>
    <cfRule type="expression" dxfId="27" priority="45" stopIfTrue="1">
      <formula>IF(#REF!=2,TRUE(),FALSE())</formula>
    </cfRule>
  </conditionalFormatting>
  <conditionalFormatting sqref="E113">
    <cfRule type="expression" dxfId="26" priority="40" stopIfTrue="1">
      <formula>IF(#REF!=0,TRUE(),FALSE())</formula>
    </cfRule>
    <cfRule type="expression" dxfId="25" priority="41" stopIfTrue="1">
      <formula>IF(#REF!=1,TRUE(),FALSE())</formula>
    </cfRule>
    <cfRule type="expression" dxfId="24" priority="42" stopIfTrue="1">
      <formula>IF(#REF!=2,TRUE(),FALSE())</formula>
    </cfRule>
  </conditionalFormatting>
  <conditionalFormatting sqref="E245 E271">
    <cfRule type="expression" dxfId="23" priority="31" stopIfTrue="1">
      <formula>IF(#REF!=0,TRUE(),FALSE())</formula>
    </cfRule>
    <cfRule type="expression" dxfId="22" priority="32" stopIfTrue="1">
      <formula>IF(#REF!=1,TRUE(),FALSE())</formula>
    </cfRule>
    <cfRule type="expression" dxfId="21" priority="33" stopIfTrue="1">
      <formula>IF(#REF!=2,TRUE(),FALSE())</formula>
    </cfRule>
  </conditionalFormatting>
  <conditionalFormatting sqref="E239 E265">
    <cfRule type="expression" dxfId="20" priority="28" stopIfTrue="1">
      <formula>IF(#REF!=0,TRUE(),FALSE())</formula>
    </cfRule>
    <cfRule type="expression" dxfId="19" priority="29" stopIfTrue="1">
      <formula>IF(#REF!=1,TRUE(),FALSE())</formula>
    </cfRule>
    <cfRule type="expression" dxfId="18" priority="30" stopIfTrue="1">
      <formula>IF(#REF!=2,TRUE(),FALSE())</formula>
    </cfRule>
  </conditionalFormatting>
  <conditionalFormatting sqref="E153:E157">
    <cfRule type="expression" dxfId="17" priority="16" stopIfTrue="1">
      <formula>IF(#REF!=0,TRUE(),FALSE())</formula>
    </cfRule>
    <cfRule type="expression" dxfId="16" priority="17" stopIfTrue="1">
      <formula>IF(#REF!=1,TRUE(),FALSE())</formula>
    </cfRule>
    <cfRule type="expression" dxfId="15" priority="18" stopIfTrue="1">
      <formula>IF(#REF!=2,TRUE(),FALSE())</formula>
    </cfRule>
  </conditionalFormatting>
  <conditionalFormatting sqref="E75:E76">
    <cfRule type="expression" dxfId="14" priority="13" stopIfTrue="1">
      <formula>IF(#REF!=0,TRUE(),FALSE())</formula>
    </cfRule>
    <cfRule type="expression" dxfId="13" priority="14" stopIfTrue="1">
      <formula>IF(#REF!=1,TRUE(),FALSE())</formula>
    </cfRule>
    <cfRule type="expression" dxfId="12" priority="15" stopIfTrue="1">
      <formula>IF(#REF!=2,TRUE(),FALSE())</formula>
    </cfRule>
  </conditionalFormatting>
  <conditionalFormatting sqref="E75:E76">
    <cfRule type="expression" dxfId="11" priority="10" stopIfTrue="1">
      <formula>IF(#REF!=0,TRUE(),FALSE())</formula>
    </cfRule>
    <cfRule type="expression" dxfId="10" priority="11" stopIfTrue="1">
      <formula>IF(#REF!=1,TRUE(),FALSE())</formula>
    </cfRule>
    <cfRule type="expression" dxfId="9" priority="12" stopIfTrue="1">
      <formula>IF(#REF!=2,TRUE(),FALSE())</formula>
    </cfRule>
  </conditionalFormatting>
  <conditionalFormatting sqref="E75:E76">
    <cfRule type="expression" dxfId="8" priority="7" stopIfTrue="1">
      <formula>IF(#REF!=0,TRUE(),FALSE())</formula>
    </cfRule>
    <cfRule type="expression" dxfId="7" priority="8" stopIfTrue="1">
      <formula>IF(#REF!=1,TRUE(),FALSE())</formula>
    </cfRule>
    <cfRule type="expression" dxfId="6" priority="9" stopIfTrue="1">
      <formula>IF(#REF!=2,TRUE(),FALSE())</formula>
    </cfRule>
  </conditionalFormatting>
  <conditionalFormatting sqref="E293 E313">
    <cfRule type="expression" dxfId="5" priority="1" stopIfTrue="1">
      <formula>IF(#REF!=0,TRUE(),FALSE())</formula>
    </cfRule>
    <cfRule type="expression" dxfId="4" priority="2" stopIfTrue="1">
      <formula>IF(#REF!=1,TRUE(),FALSE())</formula>
    </cfRule>
    <cfRule type="expression" dxfId="3" priority="3" stopIfTrue="1">
      <formula>IF(#REF!=2,TRUE(),FALSE())</formula>
    </cfRule>
  </conditionalFormatting>
  <conditionalFormatting sqref="E299 E319">
    <cfRule type="expression" dxfId="2" priority="4" stopIfTrue="1">
      <formula>IF(#REF!=0,TRUE(),FALSE())</formula>
    </cfRule>
    <cfRule type="expression" dxfId="1" priority="5" stopIfTrue="1">
      <formula>IF(#REF!=1,TRUE(),FALSE())</formula>
    </cfRule>
    <cfRule type="expression" dxfId="0" priority="6" stopIfTrue="1">
      <formula>IF(#REF!=2,TRUE(),FALSE())</formula>
    </cfRule>
  </conditionalFormatting>
  <pageMargins left="0.15748031496062992" right="0.15748031496062992" top="0.27559055118110237" bottom="0.15748031496062992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kirillina_tn</dc:creator>
  <cp:lastModifiedBy>Попова Мария Гаврильевна</cp:lastModifiedBy>
  <cp:lastPrinted>2021-10-12T06:01:32Z</cp:lastPrinted>
  <dcterms:created xsi:type="dcterms:W3CDTF">2019-12-11T05:16:19Z</dcterms:created>
  <dcterms:modified xsi:type="dcterms:W3CDTF">2023-02-15T05:39:33Z</dcterms:modified>
</cp:coreProperties>
</file>